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60" windowWidth="12825" windowHeight="3855" tabRatio="784" activeTab="12"/>
  </bookViews>
  <sheets>
    <sheet name="Identification" sheetId="1" r:id="rId1"/>
    <sheet name="J.1 (a+b+c)" sheetId="2" r:id="rId2"/>
    <sheet name="J.2 (a+b)" sheetId="3" r:id="rId3"/>
    <sheet name="J.2 (c)" sheetId="4" r:id="rId4"/>
    <sheet name="J.3" sheetId="5" r:id="rId5"/>
    <sheet name="J.4" sheetId="6" r:id="rId6"/>
    <sheet name="J.5" sheetId="7" r:id="rId7"/>
    <sheet name="J.6" sheetId="8" r:id="rId8"/>
    <sheet name="J.7" sheetId="9" r:id="rId9"/>
    <sheet name="Codes" sheetId="10" r:id="rId10"/>
    <sheet name="Languages" sheetId="11" r:id="rId11"/>
    <sheet name="Instructions for Breakdown" sheetId="12" r:id="rId12"/>
    <sheet name="Breakdown of Expenditure" sheetId="13" r:id="rId13"/>
    <sheet name="Sheet1" sheetId="14" r:id="rId14"/>
  </sheets>
  <definedNames>
    <definedName name="_xlfn.SUMIFS" hidden="1">#NAME?</definedName>
    <definedName name="ADMINISTRATIVE">'Codes'!$E$42:$E$74</definedName>
    <definedName name="Country">'Codes'!$B$1:$B$33</definedName>
    <definedName name="Currency">'Codes'!$A$1:$A$19</definedName>
    <definedName name="Language">'Codes'!$D$1:$D$3</definedName>
    <definedName name="MANAGER">'Codes'!$B$42:$B$74</definedName>
    <definedName name="ORIGIN">'Codes'!$A$42:$A$74</definedName>
    <definedName name="_xlnm.Print_Area" localSheetId="11">'Instructions for Breakdown'!$A$1:$C$14</definedName>
    <definedName name="_xlnm.Print_Area" localSheetId="1">'J.1 (a+b+c)'!$A$1:$I$75</definedName>
    <definedName name="_xlnm.Print_Area" localSheetId="3">'J.2 (c)'!$A$1:$H$72</definedName>
    <definedName name="_xlnm.Print_Area" localSheetId="4">'J.3'!$A$1:$L$129</definedName>
    <definedName name="_xlnm.Print_Area" localSheetId="5">'J.4'!$A$1:$O$358</definedName>
    <definedName name="_xlnm.Print_Area" localSheetId="6">'J.5'!$A$1:$K$65</definedName>
    <definedName name="_xlnm.Print_Area" localSheetId="7">'J.6'!$A$1:$H$81</definedName>
    <definedName name="_xlnm.Print_Area" localSheetId="8">'J.7'!$A$1:$G$206</definedName>
    <definedName name="_xlnm.Print_Titles" localSheetId="2">'J.2 (a+b)'!$A:$A</definedName>
    <definedName name="_xlnm.Print_Titles" localSheetId="3">'J.2 (c)'!$1:$2</definedName>
    <definedName name="_xlnm.Print_Titles" localSheetId="4">'J.3'!$4:$6</definedName>
    <definedName name="_xlnm.Print_Titles" localSheetId="5">'J.4'!$A:$A,'J.4'!$8:$8</definedName>
    <definedName name="_xlnm.Print_Titles" localSheetId="6">'J.5'!$7:$7</definedName>
    <definedName name="_xlnm.Print_Titles" localSheetId="7">'J.6'!$6:$6</definedName>
    <definedName name="_xlnm.Print_Titles" localSheetId="8">'J.7'!$6:$6</definedName>
    <definedName name="RESEARCHER">'Codes'!$C$42:$C$74</definedName>
    <definedName name="staff">'Codes'!$F$2:$F$5</definedName>
    <definedName name="Subsistence">'Codes'!$C$1:$C$33</definedName>
    <definedName name="TECHNICAL">'Codes'!$D$42:$D$74</definedName>
  </definedNames>
  <calcPr fullCalcOnLoad="1"/>
</workbook>
</file>

<file path=xl/sharedStrings.xml><?xml version="1.0" encoding="utf-8"?>
<sst xmlns="http://schemas.openxmlformats.org/spreadsheetml/2006/main" count="1842" uniqueCount="1652">
  <si>
    <t>Ineligible Admin.</t>
  </si>
  <si>
    <t>Ineligible (ceilings exceeded)</t>
  </si>
  <si>
    <t>Cost Date (dd/mm/yyyy)</t>
  </si>
  <si>
    <t>Sub-Contracted Organisation</t>
  </si>
  <si>
    <t>Date of Payment</t>
  </si>
  <si>
    <t>Currency Used</t>
  </si>
  <si>
    <t>Partner Name</t>
  </si>
  <si>
    <t>CSK</t>
  </si>
  <si>
    <t>BGL</t>
  </si>
  <si>
    <t>CHF</t>
  </si>
  <si>
    <t>CYP</t>
  </si>
  <si>
    <t>DKK</t>
  </si>
  <si>
    <t>EEK</t>
  </si>
  <si>
    <t>EUR</t>
  </si>
  <si>
    <t>GBP</t>
  </si>
  <si>
    <t>HUF</t>
  </si>
  <si>
    <t>ISK</t>
  </si>
  <si>
    <t>LTL</t>
  </si>
  <si>
    <t>LVL</t>
  </si>
  <si>
    <t>MTL</t>
  </si>
  <si>
    <t>NOK</t>
  </si>
  <si>
    <t>PLN</t>
  </si>
  <si>
    <t>ROL</t>
  </si>
  <si>
    <t>SEK</t>
  </si>
  <si>
    <t>SKK</t>
  </si>
  <si>
    <t>TRL</t>
  </si>
  <si>
    <t>AT</t>
  </si>
  <si>
    <t>BE</t>
  </si>
  <si>
    <t>CZ</t>
  </si>
  <si>
    <t>CY</t>
  </si>
  <si>
    <t>DE</t>
  </si>
  <si>
    <t>DK</t>
  </si>
  <si>
    <t>EE</t>
  </si>
  <si>
    <t>ES</t>
  </si>
  <si>
    <t>FI</t>
  </si>
  <si>
    <t>FR</t>
  </si>
  <si>
    <t>UK</t>
  </si>
  <si>
    <t>EL</t>
  </si>
  <si>
    <t>HU</t>
  </si>
  <si>
    <t>IE</t>
  </si>
  <si>
    <t>IS</t>
  </si>
  <si>
    <t>IT</t>
  </si>
  <si>
    <t>LT</t>
  </si>
  <si>
    <t>LU</t>
  </si>
  <si>
    <t>LV</t>
  </si>
  <si>
    <t>MT</t>
  </si>
  <si>
    <t>NL</t>
  </si>
  <si>
    <t>NO</t>
  </si>
  <si>
    <t>PL</t>
  </si>
  <si>
    <t>PT</t>
  </si>
  <si>
    <t>RO</t>
  </si>
  <si>
    <t>SE</t>
  </si>
  <si>
    <t>SI</t>
  </si>
  <si>
    <t>SK</t>
  </si>
  <si>
    <t>TR</t>
  </si>
  <si>
    <t>Subsistence:</t>
  </si>
  <si>
    <t>Travel:</t>
  </si>
  <si>
    <t>Declared:</t>
  </si>
  <si>
    <t>Eligible:</t>
  </si>
  <si>
    <t>Ineligible:</t>
  </si>
  <si>
    <t>SUMMARY:</t>
  </si>
  <si>
    <t>Responsible for Financial Assessment:</t>
  </si>
  <si>
    <t>Date Financial Assessment Finalised:</t>
  </si>
  <si>
    <t>Item</t>
  </si>
  <si>
    <t>Eligible Costs</t>
  </si>
  <si>
    <t>Production Costs:</t>
  </si>
  <si>
    <t>Other Costs:</t>
  </si>
  <si>
    <t>BG</t>
  </si>
  <si>
    <t>Amount Paid (EUR)</t>
  </si>
  <si>
    <t>% Paid (EUR)</t>
  </si>
  <si>
    <t>LdV Contribution (EUR)</t>
  </si>
  <si>
    <t>Greater</t>
  </si>
  <si>
    <t>Budget Heading</t>
  </si>
  <si>
    <t>Total pre-financing (as a %)</t>
  </si>
  <si>
    <t>TOTAL</t>
  </si>
  <si>
    <t>INCOME</t>
  </si>
  <si>
    <t>CONTRACTUAL BUDGET</t>
  </si>
  <si>
    <t>ACTUAL COSTS</t>
  </si>
  <si>
    <t>I. Grants</t>
  </si>
  <si>
    <t>Sub-total I</t>
  </si>
  <si>
    <t>II. Other Project Income</t>
  </si>
  <si>
    <t>- Leonardo da Vinci</t>
  </si>
  <si>
    <t>- National Support</t>
  </si>
  <si>
    <t>- Regional Support</t>
  </si>
  <si>
    <t>- Other Community Programmes</t>
  </si>
  <si>
    <t>- Own Funds</t>
  </si>
  <si>
    <t>EXPENDITURE</t>
  </si>
  <si>
    <t>- Travel &amp; Subsistence</t>
  </si>
  <si>
    <t>- Production</t>
  </si>
  <si>
    <t>- Overheads</t>
  </si>
  <si>
    <t>- Other</t>
  </si>
  <si>
    <t>III. Sub-contracting Costs</t>
  </si>
  <si>
    <t>TOTAL (I + II + III)</t>
  </si>
  <si>
    <t>TOTAL (I + II)</t>
  </si>
  <si>
    <t>1st Pre-financing Payment</t>
  </si>
  <si>
    <t>2nd Pre-financing Payment</t>
  </si>
  <si>
    <t>3rd Pre-financing Payment (where applicable)</t>
  </si>
  <si>
    <t>4th Pre-financing Payment (where applicable)</t>
  </si>
  <si>
    <t>Balance</t>
  </si>
  <si>
    <t>Interest or Other Income Earned</t>
  </si>
  <si>
    <t>Final Balance (leading to payment/recovery)</t>
  </si>
  <si>
    <t>I, the undersigned, declare that the information contained within these tables is correct and based upon real costs.</t>
  </si>
  <si>
    <t>(Signature of Legal Representative &amp; Stamp of Contracting Organisation)</t>
  </si>
  <si>
    <t>(Date)</t>
  </si>
  <si>
    <t>(a)</t>
  </si>
  <si>
    <t>(b)</t>
  </si>
  <si>
    <t>(d)</t>
  </si>
  <si>
    <t>(e)</t>
  </si>
  <si>
    <t>Calculation Table for Ineligible 2</t>
  </si>
  <si>
    <t>INELIGIBLE 1</t>
  </si>
  <si>
    <t>INELIGIBLE 2</t>
  </si>
  <si>
    <t>LDV REDUCTION</t>
  </si>
  <si>
    <t>Final Project Rating (0-10)</t>
  </si>
  <si>
    <t>% breakdown</t>
  </si>
  <si>
    <t>- Other Sources (provide detail separately)</t>
  </si>
  <si>
    <t>- Travel (hidden)</t>
  </si>
  <si>
    <t>- Subsistence (hidden)</t>
  </si>
  <si>
    <t>Organisation</t>
  </si>
  <si>
    <t>Country Code</t>
  </si>
  <si>
    <t>Name of the Person</t>
  </si>
  <si>
    <t>Partner Number</t>
  </si>
  <si>
    <t>Project Reference:</t>
  </si>
  <si>
    <t>Agreement Number:</t>
  </si>
  <si>
    <t>PROJECT IDENTIFICATION</t>
  </si>
  <si>
    <t>Language (please select):</t>
  </si>
  <si>
    <t>EN</t>
  </si>
  <si>
    <t>Start Date (dd/mm/yyyy)</t>
  </si>
  <si>
    <t>End Date (dd/mm/yyyy)</t>
  </si>
  <si>
    <t>Objective of the Trip</t>
  </si>
  <si>
    <t>Transport Type(s)</t>
  </si>
  <si>
    <t>Total Costs:</t>
  </si>
  <si>
    <t>Cost</t>
  </si>
  <si>
    <t>Cost Date</t>
  </si>
  <si>
    <t>Purpose</t>
  </si>
  <si>
    <t>Degree of use in Project (%)</t>
  </si>
  <si>
    <t>ICT (5a)</t>
  </si>
  <si>
    <t>ICT (5b)</t>
  </si>
  <si>
    <t>ICT (5c)</t>
  </si>
  <si>
    <t>Tables 5.b: ICT Expenses (Computer &amp; Audio-Visual Equipment PURCHASED during the Project Lifetime)</t>
  </si>
  <si>
    <t>Nature &amp; Specification</t>
  </si>
  <si>
    <t>Depreciation Amount</t>
  </si>
  <si>
    <t>Tables 5.c: ICT Expenses (Computer &amp; Audio-Visual Equipment HIRED or LEASED during the Project Lifetime)</t>
  </si>
  <si>
    <t>Monthly Hire or Lease Cost</t>
  </si>
  <si>
    <t>Sub-contracting Costs:</t>
  </si>
  <si>
    <t>Sub-contracted Activities</t>
  </si>
  <si>
    <t>Staff Costs:</t>
  </si>
  <si>
    <t>Maximum Community % Contribution (from Agreement)</t>
  </si>
  <si>
    <t>Maximum Community Contribution (from Agreement)</t>
  </si>
  <si>
    <t>Maximum Community Contribution towards Staff Costs (from Agreement)</t>
  </si>
  <si>
    <t>(f)</t>
  </si>
  <si>
    <t>Total Pre-financing</t>
  </si>
  <si>
    <t>ACTUAL INCOME</t>
  </si>
  <si>
    <t>Declared Expenditure * Maximum Community % Contribution</t>
  </si>
  <si>
    <t>Total Declared Expenditure</t>
  </si>
  <si>
    <t>Calculation Table for Ineligible 1 - Staff Costs</t>
  </si>
  <si>
    <t>Max. Community Contribution to Staff Costs</t>
  </si>
  <si>
    <t>- Interest</t>
  </si>
  <si>
    <t>- Other Income (product sales, seminar fees, sponsorship, etc.)</t>
  </si>
  <si>
    <t>Start date of activities (dd/mm/yyyy)</t>
  </si>
  <si>
    <t>End date of activities (dd/mm/yyyy)</t>
  </si>
  <si>
    <r>
      <t>Number of working days for the project (full-time equivalent</t>
    </r>
    <r>
      <rPr>
        <vertAlign val="superscript"/>
        <sz val="11"/>
        <rFont val="Arial"/>
        <family val="2"/>
      </rPr>
      <t>1</t>
    </r>
    <r>
      <rPr>
        <sz val="11"/>
        <rFont val="Arial"/>
        <family val="2"/>
      </rPr>
      <t>)</t>
    </r>
  </si>
  <si>
    <r>
      <t>Salary (including employer costs) or full-time rate per day</t>
    </r>
    <r>
      <rPr>
        <vertAlign val="superscript"/>
        <sz val="11"/>
        <rFont val="Arial"/>
        <family val="2"/>
      </rPr>
      <t>2</t>
    </r>
  </si>
  <si>
    <r>
      <t xml:space="preserve">1 </t>
    </r>
    <r>
      <rPr>
        <sz val="11"/>
        <rFont val="Arial"/>
        <family val="2"/>
      </rPr>
      <t>Full-time equivalent refers to the number of working hours, per day, defined under national legislation</t>
    </r>
  </si>
  <si>
    <r>
      <t xml:space="preserve">2 </t>
    </r>
    <r>
      <rPr>
        <sz val="11"/>
        <rFont val="Arial"/>
        <family val="2"/>
      </rPr>
      <t>Please describe the method of calculation used for costs introduced to the project, this should be based upon existing documentation and be able to be evidenced.</t>
    </r>
  </si>
  <si>
    <t>Period of use in the Project (months)</t>
  </si>
  <si>
    <t>City (departure)</t>
  </si>
  <si>
    <t>City (destination)</t>
  </si>
  <si>
    <t>Country (departure)</t>
  </si>
  <si>
    <t>Country (destination)</t>
  </si>
  <si>
    <t>Duration of Hire or Lease (months)</t>
  </si>
  <si>
    <t>From (dd/mm/yyyy)</t>
  </si>
  <si>
    <t>Ineligible (item; part-item)</t>
  </si>
  <si>
    <t>Ineligible Cost Date</t>
  </si>
  <si>
    <t>Ineligible Subsistence</t>
  </si>
  <si>
    <t>Ineligible Travel</t>
  </si>
  <si>
    <t>Name of Person (one person per trip per line)</t>
  </si>
  <si>
    <t>Partner No. (required)</t>
  </si>
  <si>
    <t>Subsistence Costs</t>
  </si>
  <si>
    <t>To (dd/mm/yyyy)</t>
  </si>
  <si>
    <t>TOTAL COST</t>
  </si>
  <si>
    <t>Travel Costs</t>
  </si>
  <si>
    <t>ICT Costs:</t>
  </si>
  <si>
    <t>Travel &amp; Subsistence Costs:</t>
  </si>
  <si>
    <t>FINANCIAL ASSESSMENT RESULTS - INTERIM REPORT</t>
  </si>
  <si>
    <t>Pre-Financing Paid</t>
  </si>
  <si>
    <t>Amount Declared - Interim Report</t>
  </si>
  <si>
    <t>Additional Pre-Financing (%)</t>
  </si>
  <si>
    <t>Amount of Additional Pre-financing</t>
  </si>
  <si>
    <t>Comments</t>
  </si>
  <si>
    <t>Commentaires</t>
  </si>
  <si>
    <t>Anmerkungen</t>
  </si>
  <si>
    <t>- Zinsen</t>
  </si>
  <si>
    <t>- Nationale Fördermittel</t>
  </si>
  <si>
    <t>- Sonstige</t>
  </si>
  <si>
    <t>- Sonstige Gemeinschaftsprogramme</t>
  </si>
  <si>
    <t>- Sonstige Einnahmen (Verkauf von Produkten, Seminargebühren, Förderung durch Sponsoren)</t>
  </si>
  <si>
    <t>- Sonstige Quellen (genauere Angaben getrennt machen)</t>
  </si>
  <si>
    <t>- Gemeinkosten</t>
  </si>
  <si>
    <t>- Eigenmittel</t>
  </si>
  <si>
    <t>- Produktion</t>
  </si>
  <si>
    <t>- Regionale Fördermittel</t>
  </si>
  <si>
    <t>- Aufenthaltskosten (ausgeblendet)</t>
  </si>
  <si>
    <t>- Reise- &amp; Aufenthaltskosten</t>
  </si>
  <si>
    <t>- Reisekosten (ausgeblendet)</t>
  </si>
  <si>
    <t>Aufschlüsselung (%)</t>
  </si>
  <si>
    <t>% Ausgezahlt (EUR)</t>
  </si>
  <si>
    <t>(Datum)</t>
  </si>
  <si>
    <t>(Unterschrift des gesetzlichen Vertreters &amp; Stempel der vertragschließenden Einrichtung)</t>
  </si>
  <si>
    <r>
      <t>1</t>
    </r>
    <r>
      <rPr>
        <sz val="11"/>
        <rFont val="Arial"/>
        <family val="2"/>
      </rPr>
      <t xml:space="preserve"> "Vollzeitäquivalent" bezieht sich auf die Anzahl der täglichen Arbeitsstunden, wie sie in den einzelstaatlichen Rechtsvorschriften definiert ist</t>
    </r>
  </si>
  <si>
    <t>Erste Vorfinanzierungstranche</t>
  </si>
  <si>
    <r>
      <t>2</t>
    </r>
    <r>
      <rPr>
        <sz val="11"/>
        <rFont val="Arial"/>
        <family val="2"/>
      </rPr>
      <t xml:space="preserve"> Bitte geben Sie an, welche Methode zur Berechnung der Kosten im Rahmen des Projekts angewandt wurde; diese sollte sich auf bestehende Dokumente stützen und nachgewiesen werden können.</t>
    </r>
  </si>
  <si>
    <t>Zweite Vorfinanzierungstranche</t>
  </si>
  <si>
    <t>Dritte Vorfinanzierungstranche (sofern zutreffend)</t>
  </si>
  <si>
    <t>Vierte Vorfinanzierungstranche (sofern zutreffend)</t>
  </si>
  <si>
    <t>TATSÄCHLICHE KOSTEN</t>
  </si>
  <si>
    <t>TATSÄCHLICHE EINNAHMEN</t>
  </si>
  <si>
    <t>Nummer der Vereinbarung:</t>
  </si>
  <si>
    <t>Ausgezahlter Betrag (EUR)</t>
  </si>
  <si>
    <t>Restbetrag</t>
  </si>
  <si>
    <t>Haushaltsposten</t>
  </si>
  <si>
    <t>Berechnungstabelle für Nicht förderfähig 1 - Personalkosten</t>
  </si>
  <si>
    <t>Berechnungstabelle für Nicht förderfähig 2</t>
  </si>
  <si>
    <t>Stadt (Abreise)</t>
  </si>
  <si>
    <t>Stadt (Ziel)</t>
  </si>
  <si>
    <t>VERTRAGLICH FESTGELEGTES BUDGET</t>
  </si>
  <si>
    <t>Kosten</t>
  </si>
  <si>
    <t>Datum des Kostenanfalls</t>
  </si>
  <si>
    <t>Länderkode</t>
  </si>
  <si>
    <t>Land (Abreise)</t>
  </si>
  <si>
    <t>Land (Ziel)</t>
  </si>
  <si>
    <t>Verwendete Währung</t>
  </si>
  <si>
    <t>Abschluss der finanziellen Bewertung (Datum):</t>
  </si>
  <si>
    <t>Zahlungsdatum</t>
  </si>
  <si>
    <t>Angegebene Ausgaben * maximaler Gemeinschaftsbeitrag in %</t>
  </si>
  <si>
    <t>Angegeben:</t>
  </si>
  <si>
    <t>Anteil der Nutzung für das Projekt (%)</t>
  </si>
  <si>
    <t>Abschreibungsbetrag</t>
  </si>
  <si>
    <t>Miet-/Leasingdauer (in Monaten)</t>
  </si>
  <si>
    <t>Förderfähige Kosten</t>
  </si>
  <si>
    <t>FÖRDERFÄHIGE AUSGABEN</t>
  </si>
  <si>
    <t>Förderfähige Ausgaben * maximaler Gemeinschaftsbeitrag in %</t>
  </si>
  <si>
    <t>Förderfähig:</t>
  </si>
  <si>
    <t>Ende (TT/MM/JJJJ)</t>
  </si>
  <si>
    <t>Abschluss der Aktivitäten (TT/MM/JJJJ)</t>
  </si>
  <si>
    <t>AUSGABEN</t>
  </si>
  <si>
    <t>Restbetrag (noch auszuzahlen/zurückzuerstatten)</t>
  </si>
  <si>
    <t>Endgültige Projektbewertung (0-10)</t>
  </si>
  <si>
    <t>Von (TT/MM/JJJJ)</t>
  </si>
  <si>
    <t>G.1.a: GESAMTKOSTEN DES PROJEKTS - AUFSCHLÜSSELUNG DER EINNAHMEQUELLEN</t>
  </si>
  <si>
    <t>G.1.b: GESAMTKOSTEN DES PROJEKTS - AUFSCHLÜSSELUNG DER ANGEFALLENEN AUSGABEN</t>
  </si>
  <si>
    <t>G.1.c: BERECHNUNG DES ENDGÜLTIGEN ZUSCHUSSES/RESTBETRAGS (KOMMISSION/NATIONALE AGENTUR)</t>
  </si>
  <si>
    <t>G.1.c: ZAHLUNGSANFORDERUNG DES VERTRAGSNEHMERS</t>
  </si>
  <si>
    <t>G.2.a: Aufschlüsselung der Einnahmequellen (nach Partnern)</t>
  </si>
  <si>
    <t>G.2.b: Aufschlüsselung der angefallenen Ausgaben (nach Partnern)</t>
  </si>
  <si>
    <t xml:space="preserve">G.2.c: Angaben zu Banküberweisungen (zwischen Vertragsnehmer und Projektpartnern) </t>
  </si>
  <si>
    <t>Größer</t>
  </si>
  <si>
    <t>Ich, der/die Unterzeichnete, erkläre hiermit, dass die in diesen Tabellen enthaltenen Angaben korrekt sind und auf reellen Kosten beruhen.</t>
  </si>
  <si>
    <t>I. Zuschüsse</t>
  </si>
  <si>
    <t>I. Personalkosten</t>
  </si>
  <si>
    <t>IKT-Kosten:</t>
  </si>
  <si>
    <t>IKT (5a)</t>
  </si>
  <si>
    <t>IKT (5b)</t>
  </si>
  <si>
    <t>IKT (5c)</t>
  </si>
  <si>
    <t>II. Betriebskosten</t>
  </si>
  <si>
    <t>II. Sonstige Projekteinnahmen</t>
  </si>
  <si>
    <t>III. Kosten für Untervergabe</t>
  </si>
  <si>
    <t>EINNAHMEN</t>
  </si>
  <si>
    <t>NICHT FÖRDERFÄHIG 1</t>
  </si>
  <si>
    <t>NICHT FÖRDERFÄHIG 2</t>
  </si>
  <si>
    <t>Nicht förderfähig (Posten; Teilposten)</t>
  </si>
  <si>
    <t>Nicht förderfähiges Datum des Kostenanfalls</t>
  </si>
  <si>
    <t>Nicht förderfähige Aufenthaltskosten</t>
  </si>
  <si>
    <t>Nicht förderfähige Reisekosten</t>
  </si>
  <si>
    <t>Nicht förderfähig:</t>
  </si>
  <si>
    <t>Zinsgewinne oder sonstige Einnahmen</t>
  </si>
  <si>
    <t>Posten</t>
  </si>
  <si>
    <t>Sprache (bitte auswählen):</t>
  </si>
  <si>
    <t>LdV-Beitrag (EUR)</t>
  </si>
  <si>
    <t>LdV-OBERGRENZE FÜR AUSGABEN</t>
  </si>
  <si>
    <t>LdV-KÜRZUNG</t>
  </si>
  <si>
    <t>Maximaler Gemeinschaftsbeitrag zu Personalkosten</t>
  </si>
  <si>
    <t>Maximaler Gemeinschaftsbeitrag in % (laut Vereinbarung)</t>
  </si>
  <si>
    <t>Maximaler Gemeinschaftsbeitrag (laut Vereinbarung)</t>
  </si>
  <si>
    <t>Maximaler Gemeinschaftsbeitrag zu Personalkosten (laut Vereinbarung)</t>
  </si>
  <si>
    <t>Monatliche Miet-/Leasingkosten</t>
  </si>
  <si>
    <t>Name der Person (eine Person je Reise je Zeile)</t>
  </si>
  <si>
    <t xml:space="preserve">Name der Person </t>
  </si>
  <si>
    <t>Art &amp; Spezifikation</t>
  </si>
  <si>
    <t>Anzahl Arbeitstage für das Projekt (Vollzeitäquivalente)¹</t>
  </si>
  <si>
    <t>Zweck der Reise</t>
  </si>
  <si>
    <t>Einrichtung</t>
  </si>
  <si>
    <t>Sonstige Kosten:</t>
  </si>
  <si>
    <t>Name des Partners</t>
  </si>
  <si>
    <t>Nummer des Partners (obligatorisch)</t>
  </si>
  <si>
    <t xml:space="preserve">Nummer des Partners </t>
  </si>
  <si>
    <t>Nutzungsdauer für das Projekt (in Monaten)</t>
  </si>
  <si>
    <t>Produktionskosten:</t>
  </si>
  <si>
    <t>IDENTIFIKATION DES PROJEKTS</t>
  </si>
  <si>
    <t>Projektnummer:</t>
  </si>
  <si>
    <t>Zweck</t>
  </si>
  <si>
    <t>Verantwortliche(r) für die finanzielle Bewertung:</t>
  </si>
  <si>
    <t>Tägliche Vergütung (einschließlich Arbeitgeberkosten) oder Vollzeit-Tagessatz²</t>
  </si>
  <si>
    <t>Personalkosten:</t>
  </si>
  <si>
    <t>Beginn (TT/MM/JJJJ)</t>
  </si>
  <si>
    <t>Beginn der Aktivitäten (TT/MM/JJJJ)</t>
  </si>
  <si>
    <t>Untervergebene Arbeiten</t>
  </si>
  <si>
    <t>Untervergabekosten:</t>
  </si>
  <si>
    <t>Aufenthaltskosten</t>
  </si>
  <si>
    <t>Aufenthaltskosten:</t>
  </si>
  <si>
    <t>Zwischensumme I</t>
  </si>
  <si>
    <t>ÜBERSICHT:</t>
  </si>
  <si>
    <t>Tabelle G.4: Reise- &amp;  Aufenthaltskosten</t>
  </si>
  <si>
    <t>Tabelle G.6: Produktionskosten</t>
  </si>
  <si>
    <t>Tabellen 5.b: IKT-Kosten (Computer &amp; audiovisuelle Ausrüstung, die im Rahmen des Projekts ERWORBEN wurde)</t>
  </si>
  <si>
    <t>Tabellen 5.c:  IKT-Kosten (Computer &amp; audiovisuelle Ausrüstung, die im Rahmen des Projekts GEMIETET oder GELEAST wurde)</t>
  </si>
  <si>
    <t>Bis (TT/MM/JJJJ)</t>
  </si>
  <si>
    <t>INSGESAMT</t>
  </si>
  <si>
    <t>INSGESAMT (I+II+III)</t>
  </si>
  <si>
    <t>INSGESAMT (I+II)</t>
  </si>
  <si>
    <t>Gesamtkosten:</t>
  </si>
  <si>
    <t>Gesamtbetrag angegebene Kosten</t>
  </si>
  <si>
    <t>Gesamtbetrag förderfähige Kosten</t>
  </si>
  <si>
    <t>Gesamtbetrag Vorfinanzierung</t>
  </si>
  <si>
    <t>Vorfinanzierung insgesamt (in %)</t>
  </si>
  <si>
    <t>GESAMTKOSTEN</t>
  </si>
  <si>
    <t>Verkehrsmittel</t>
  </si>
  <si>
    <t xml:space="preserve">Reisekosten </t>
  </si>
  <si>
    <t>Reise:</t>
  </si>
  <si>
    <t xml:space="preserve">G.3: Aufstellung der Personalkosten </t>
  </si>
  <si>
    <t>Reise- und Aufenthaltskosten:</t>
  </si>
  <si>
    <t>Gezahlte Vorfinanzierung</t>
  </si>
  <si>
    <t>Angegebener Betrag - Zwischenbericht</t>
  </si>
  <si>
    <r>
      <t xml:space="preserve">Zur Zahlung einer weiteren Vorfinanzierungstranche berechtigt </t>
    </r>
    <r>
      <rPr>
        <i/>
        <sz val="8"/>
        <rFont val="Arial"/>
        <family val="2"/>
      </rPr>
      <t>(70% ausgegeben)</t>
    </r>
  </si>
  <si>
    <t>Weitere Vorfinanzierungstranche (%)</t>
  </si>
  <si>
    <t>Betrag der weiteren Vorfinanzierungstranche</t>
  </si>
  <si>
    <t>ERGEBNISSE DER FINANZIELLEN BEWERTUNG - ZWISCHENBERICHT</t>
  </si>
  <si>
    <t>- Intérêts</t>
  </si>
  <si>
    <t>- Aide Nationale</t>
  </si>
  <si>
    <t>- Autres</t>
  </si>
  <si>
    <t>- Autres Programmes Communautaires</t>
  </si>
  <si>
    <t>- Autres Revenus (vente des produits, frais de participation aux séminaires, sponsors, etc.)</t>
  </si>
  <si>
    <t>- Autres sources (veuillez fournir les détails séparément)</t>
  </si>
  <si>
    <t>- Frais généraux</t>
  </si>
  <si>
    <t>- Fonds propres</t>
  </si>
  <si>
    <t>- Aide Régionale</t>
  </si>
  <si>
    <t>- Séjour (caché)</t>
  </si>
  <si>
    <t>- Déplacement et Séjour</t>
  </si>
  <si>
    <t>- Déplacement (caché)</t>
  </si>
  <si>
    <t>% de ventilation</t>
  </si>
  <si>
    <t>% Payé (EUR)</t>
  </si>
  <si>
    <t>(Signature du Représentant Légal et cachet de l'organisme contractant)</t>
  </si>
  <si>
    <r>
      <t>1</t>
    </r>
    <r>
      <rPr>
        <sz val="11"/>
        <rFont val="Arial"/>
        <family val="2"/>
      </rPr>
      <t xml:space="preserve"> Equivalent à temps plein se réfère au nombre d'heures de travail, par jour, tel que défini dans la législation nationale</t>
    </r>
  </si>
  <si>
    <t>Premier paiement de préfinancement</t>
  </si>
  <si>
    <r>
      <t>2</t>
    </r>
    <r>
      <rPr>
        <sz val="11"/>
        <rFont val="Arial"/>
        <family val="2"/>
      </rPr>
      <t xml:space="preserve"> Veuillez décrire le mode de calcul utilisé pour les coûts imputés au projet sur base de l'existence de pièce(s) justificative(s) valable(s)</t>
    </r>
  </si>
  <si>
    <t>Deuxième paiement de préfinancement</t>
  </si>
  <si>
    <t>Troisième paiement de préfinancement (si d'application)</t>
  </si>
  <si>
    <t>Quatrième paiement de préfinancement (si d'application)</t>
  </si>
  <si>
    <t>COUTS REELS</t>
  </si>
  <si>
    <t>REVENUS REELS</t>
  </si>
  <si>
    <t>Numéro de Convention:</t>
  </si>
  <si>
    <t>Montant payé (EUR)</t>
  </si>
  <si>
    <t>Solde</t>
  </si>
  <si>
    <t>Poste budgétaire</t>
  </si>
  <si>
    <t>Tableau de calcul pour frais inéligibles 1 - Frais de personnel</t>
  </si>
  <si>
    <t>Tableau de calcul pour frais inéligibles 2</t>
  </si>
  <si>
    <t>Ville (départ)</t>
  </si>
  <si>
    <t>Ville (destination)</t>
  </si>
  <si>
    <t>BUDGET CONTRACTUEL</t>
  </si>
  <si>
    <t>Frais</t>
  </si>
  <si>
    <t>Date des frais</t>
  </si>
  <si>
    <t>Code Pays</t>
  </si>
  <si>
    <t>Pays (départ)</t>
  </si>
  <si>
    <t>Pays (destination)</t>
  </si>
  <si>
    <t>Devise utilisée</t>
  </si>
  <si>
    <t>Date de clôture de l'évaluation financière:</t>
  </si>
  <si>
    <t>Date de paiement</t>
  </si>
  <si>
    <t>Dépenses déclarées * Taux de contribution communautaire maximal</t>
  </si>
  <si>
    <t>Déclaré:</t>
  </si>
  <si>
    <t>Degré d'utilisation pour le projet (en %)</t>
  </si>
  <si>
    <t>Montant de l'amortissement</t>
  </si>
  <si>
    <t>Durée de la location ou du leasing (en mois)</t>
  </si>
  <si>
    <t>Frais éligibles</t>
  </si>
  <si>
    <t>DEPENSES ELIGIBLES</t>
  </si>
  <si>
    <t>Dépenses éligibles * Taux de contribution communautaire maximal</t>
  </si>
  <si>
    <t>Date de fin (dd/mm/yyyy)</t>
  </si>
  <si>
    <t>Date de fin des activités (dd/mm/yyyy)</t>
  </si>
  <si>
    <t>DEPENSES</t>
  </si>
  <si>
    <t>Solde final (conduisant au paiement/remboursement)</t>
  </si>
  <si>
    <t>Appréciation finale du projet (0-10)</t>
  </si>
  <si>
    <t>Du (dd/mm/yyyy)</t>
  </si>
  <si>
    <t>G.1a: COUTS TOTAUX DU PROJET - VENTILATION DES SOURCES DE FINANCEMENT</t>
  </si>
  <si>
    <t>G.1B: COUTS TOTAUX DU PROJET - VENTILATION DES DEPENSES REALISEES</t>
  </si>
  <si>
    <t>G.1c: CALCUL DE LA SUBVENTION FINALE / SOLDE (COMMISSION / AGENCE NATIONALE)</t>
  </si>
  <si>
    <t>G.1c: DEMANDE DE PAIEMENT DU CONTRACTANT</t>
  </si>
  <si>
    <t>G.2a: Ventilation des sources de financement (par partenaire)</t>
  </si>
  <si>
    <t>G.2c: Détails des virements bancaires (entre le Contractant et les partenaires du projet)</t>
  </si>
  <si>
    <t>Supérieur</t>
  </si>
  <si>
    <t>Je, soussigné(e), déclare que l'information contenue dans ces tableaux est correcte et basée sur des coûts réels.</t>
  </si>
  <si>
    <t>I. Subventions</t>
  </si>
  <si>
    <t>I. Frais de personnel</t>
  </si>
  <si>
    <t>Frais relatifs aux TIC:</t>
  </si>
  <si>
    <t>TIC (5a)</t>
  </si>
  <si>
    <t>TIC (5b)</t>
  </si>
  <si>
    <t>TIC (5c)</t>
  </si>
  <si>
    <t>II. Frais de fonctionnement</t>
  </si>
  <si>
    <t>II. Autres sources de financement du projet</t>
  </si>
  <si>
    <t>III. Frais de sous-traitance</t>
  </si>
  <si>
    <t>SOURCES DE FINANCEMENT</t>
  </si>
  <si>
    <t>Inéligible (article; partie d'article)</t>
  </si>
  <si>
    <t>Date d'acquisition inéligible</t>
  </si>
  <si>
    <t>Séjour inéligible</t>
  </si>
  <si>
    <t>Déplacement inéligible</t>
  </si>
  <si>
    <t>Inéligible:</t>
  </si>
  <si>
    <t>Intérêts ou autre(s) revenu(s) perçu(s)</t>
  </si>
  <si>
    <t>Article</t>
  </si>
  <si>
    <t>Langue (veuillez sélectionner):</t>
  </si>
  <si>
    <t>Contribution LdV (EUR)</t>
  </si>
  <si>
    <t>PLAFONNEMENT DES DEPENSES LDV</t>
  </si>
  <si>
    <t>REDUCTION LDV</t>
  </si>
  <si>
    <t>Contribution communautaire maximale pour les frais de personnel</t>
  </si>
  <si>
    <t>Taux de contribution communautaire maximal (provenant de la Convention)</t>
  </si>
  <si>
    <t>Contribution communautaire maximale (provenant de la Convention)</t>
  </si>
  <si>
    <t>Contribution communautaire maximale par rapport aux frais de personnel (provenant de la Convention)</t>
  </si>
  <si>
    <t>Frais mensuels de location ou de leasing</t>
  </si>
  <si>
    <t>Nom de la personne (une personne par voyage et par ligne)</t>
  </si>
  <si>
    <t>Nom de la personne</t>
  </si>
  <si>
    <t>Nature et spécification</t>
  </si>
  <si>
    <r>
      <t xml:space="preserve">Nombre de jours de travail pour le projet (équivalent temps-plein </t>
    </r>
    <r>
      <rPr>
        <b/>
        <sz val="11"/>
        <rFont val="Arial"/>
        <family val="2"/>
      </rPr>
      <t>1</t>
    </r>
    <r>
      <rPr>
        <sz val="11"/>
        <rFont val="Arial"/>
        <family val="2"/>
      </rPr>
      <t>)</t>
    </r>
  </si>
  <si>
    <t>Objectif du voyage</t>
  </si>
  <si>
    <t>Autres frais:</t>
  </si>
  <si>
    <t>Nom du partenaire</t>
  </si>
  <si>
    <t>N° du partenaire (obligatoire)</t>
  </si>
  <si>
    <t>Numéro du partenaire</t>
  </si>
  <si>
    <t>Période d'utilisation pour le projet (en mois)</t>
  </si>
  <si>
    <t>Frais de production:</t>
  </si>
  <si>
    <t>IDENTIFICATION DU PROJET</t>
  </si>
  <si>
    <t>Référence du projet:</t>
  </si>
  <si>
    <t>But</t>
  </si>
  <si>
    <t>Responsable de l'évaluation financière:</t>
  </si>
  <si>
    <t>Salaire (incluant les coûts pour l'employeur) ou le taux temps-plein journalier²</t>
  </si>
  <si>
    <t>Frais de personnel:</t>
  </si>
  <si>
    <t>Date de début (dd/mm/yyyy)</t>
  </si>
  <si>
    <t>Date de début des activités (dd/mm/yyyy)</t>
  </si>
  <si>
    <t>Activités de sous-traitance</t>
  </si>
  <si>
    <t>Frais de sous-traitance:</t>
  </si>
  <si>
    <t>Frais de séjour</t>
  </si>
  <si>
    <t>Séjour:</t>
  </si>
  <si>
    <t>Sous-total I</t>
  </si>
  <si>
    <t>RECAPITULATIF:</t>
  </si>
  <si>
    <t>Tableau G.4: Dépenses de déplacement et de séjour</t>
  </si>
  <si>
    <t>Tableau G.6: Frais de production</t>
  </si>
  <si>
    <t>Tableaux 5.b: Dépenses TIC (Achat d'équipement informatique et audiovisuel pendant la durée de vie du projet)</t>
  </si>
  <si>
    <t>Tableaux 5.c: Dépenses TIC (Location ou leasing d'équipement informatique et audiovisuel pendant la durée de vie du projet)</t>
  </si>
  <si>
    <t>Au (dd/mm/yyyy)</t>
  </si>
  <si>
    <t>Coûts totaux:</t>
  </si>
  <si>
    <t>Dépenses totales déclarées</t>
  </si>
  <si>
    <t>Dépenses totales éligibles</t>
  </si>
  <si>
    <t>Préfinancement Total</t>
  </si>
  <si>
    <t>Préfinancement Total (en %)</t>
  </si>
  <si>
    <t>COUT TOTAL</t>
  </si>
  <si>
    <t>Le(s) type(s) de transport</t>
  </si>
  <si>
    <t>Frais de déplacement</t>
  </si>
  <si>
    <t>Déplacement:</t>
  </si>
  <si>
    <t>G.3: Déclaration des frais de personnel</t>
  </si>
  <si>
    <t>Frais de déplacement et de séjour:</t>
  </si>
  <si>
    <t>Préfinancement payé</t>
  </si>
  <si>
    <t>Montant déclaré - Rapport intermédiaire</t>
  </si>
  <si>
    <r>
      <t xml:space="preserve">Eligible pour le préfinancement complémentaire </t>
    </r>
    <r>
      <rPr>
        <i/>
        <sz val="8"/>
        <rFont val="Arial"/>
        <family val="2"/>
      </rPr>
      <t>(70% dépensés)</t>
    </r>
  </si>
  <si>
    <t>Préfinancement complémentaire (%)</t>
  </si>
  <si>
    <t>Montant du préfinancement complémentaire</t>
  </si>
  <si>
    <t>RESULTATS DE L'EVALUATION FINANCIERE - RAPPORT INTERMEDIAIRE</t>
  </si>
  <si>
    <t>Référence</t>
  </si>
  <si>
    <t>Referenz</t>
  </si>
  <si>
    <t>G.2b: Ventilation des dépenses réalisées (par partenaire)</t>
  </si>
  <si>
    <t>- Equipment (up to 10 %)</t>
  </si>
  <si>
    <t>- Equipement  (jusqu'a 10%)</t>
  </si>
  <si>
    <t>- Ausrustung (bis zu 10%)</t>
  </si>
  <si>
    <t>- Subcontracting costs (up to 30%)</t>
  </si>
  <si>
    <t>Coûts de sous-traitance (jusqu'a 30%)</t>
  </si>
  <si>
    <t>Depreciation time (months)</t>
  </si>
  <si>
    <t>Purchase cost</t>
  </si>
  <si>
    <t>Purchase date (dd/mm/yyyy)</t>
  </si>
  <si>
    <t>Name of activities</t>
  </si>
  <si>
    <t>Final Community Grant (minimum of a &amp; i)</t>
  </si>
  <si>
    <t>Subvention communautaire finale (minimum pour a &amp; i)</t>
  </si>
  <si>
    <t>Endgültiger Gemeinschaftszuschuss (Minimum von a &amp; i)</t>
  </si>
  <si>
    <t>LI</t>
  </si>
  <si>
    <t>Durée (en nombre de jours et de nuits passés sur place)</t>
  </si>
  <si>
    <t>Kosten für Untervergabe (bis zu 30%)</t>
  </si>
  <si>
    <t>Duration (no. of days which include overnight stays)</t>
  </si>
  <si>
    <t xml:space="preserve">Dauer (Anzahl von Tagen mit Übernachtung)
</t>
  </si>
  <si>
    <t>Tableau G.6: Autres frais</t>
  </si>
  <si>
    <t>Tabelle G.6: Sonstige Kosten</t>
  </si>
  <si>
    <t>Tableau G.7: Frais de sous-traitance</t>
  </si>
  <si>
    <t>Tabelle G.7: Untervergabekosten</t>
  </si>
  <si>
    <t>Tableaux G5.:Frais d'équipement (seul la depreciation)</t>
  </si>
  <si>
    <t>Tabellen G5.: Ausrustungskosten (nur der Abschreibungsbetrag)</t>
  </si>
  <si>
    <t>LdV Expenditure Ceiling (Direct Costs )</t>
  </si>
  <si>
    <t>Plafonnement des dépenses LdV (Frais Directs )</t>
  </si>
  <si>
    <t>LdV-Obergrenze für Ausgaben (Direkte Kosten )</t>
  </si>
  <si>
    <t>Sub-total II</t>
  </si>
  <si>
    <t>Sous-total II</t>
  </si>
  <si>
    <t>Zwischensumme II</t>
  </si>
  <si>
    <t>TOTAL (III + IV)</t>
  </si>
  <si>
    <t>INSGESAMT (III+IV)</t>
  </si>
  <si>
    <t>(c)</t>
  </si>
  <si>
    <t>(d) = (c)*(b)</t>
  </si>
  <si>
    <t>(h)=e-f</t>
  </si>
  <si>
    <t>(i)</t>
  </si>
  <si>
    <t>(j)=h-i</t>
  </si>
  <si>
    <t>LdV Expenditure Ceiling ('eligible' Total costs)</t>
  </si>
  <si>
    <t>Plafonnement des dépenses LdV (Frais total 'éligibles' )</t>
  </si>
  <si>
    <t>LdV-Obergrenze für Ausgaben (Gesamtkosten)</t>
  </si>
  <si>
    <t>Abschreibungsperiode</t>
  </si>
  <si>
    <t>Anschaffungsdatum</t>
  </si>
  <si>
    <t>Anschaffungskosten</t>
  </si>
  <si>
    <t>Durée d'amortissement</t>
  </si>
  <si>
    <t>Date d'achat</t>
  </si>
  <si>
    <t>Frais d'achat</t>
  </si>
  <si>
    <t>Final Community Grant (minimum of a &amp; d)</t>
  </si>
  <si>
    <t>Subvention communautaire finale (minimum pour a &amp; d)</t>
  </si>
  <si>
    <t>Endgültiger Gemeinschaftszuschuss (Minimum von a &amp; d)</t>
  </si>
  <si>
    <t>J.1a: TOTAL PROJECT COSTS - BREAKDOWN OF INCOME SOURCES</t>
  </si>
  <si>
    <t>J.1b: TOTAL PROJECT COSTS - BREAKDOWN OF EXPENDITURE INCURRED</t>
  </si>
  <si>
    <t>J.1c: CALCULATION OF FINAL GRANT / BALANCE (COMMISSION / NATIONAL AGENCY)</t>
  </si>
  <si>
    <t>J.1c: REQUEST FOR PAYMENT FROM CONTRACTOR</t>
  </si>
  <si>
    <t>J.2a: Breakdown of Income Sources (by partner)</t>
  </si>
  <si>
    <t>J.2b: Breakdown of Expenses incurred (by partner)</t>
  </si>
  <si>
    <t>J.2c: Details of Bank Transfers between Contractor and Partners and the remaining LDV funds attributable to the Contractor</t>
  </si>
  <si>
    <t>Table J.4: Travel &amp; Subsistence Expenses</t>
  </si>
  <si>
    <t>Table J.6: Production Costs</t>
  </si>
  <si>
    <t>Table J.6: Other Costs</t>
  </si>
  <si>
    <t>Table J.7: Sub-contracting Costs</t>
  </si>
  <si>
    <t>J.3: Declaration of Staff Costs</t>
  </si>
  <si>
    <t>J2c - 001</t>
  </si>
  <si>
    <t>J2c - 002</t>
  </si>
  <si>
    <t>J2c - 003</t>
  </si>
  <si>
    <t>J2c - 004</t>
  </si>
  <si>
    <t>J2c - 005</t>
  </si>
  <si>
    <t>J2c - 006</t>
  </si>
  <si>
    <t>J2c - 007</t>
  </si>
  <si>
    <t>J2c - 008</t>
  </si>
  <si>
    <t>J2c - 009</t>
  </si>
  <si>
    <t>J2c - 010</t>
  </si>
  <si>
    <t>J2c - 011</t>
  </si>
  <si>
    <t>J2c - 012</t>
  </si>
  <si>
    <t>J2c - 013</t>
  </si>
  <si>
    <t>J2c - 014</t>
  </si>
  <si>
    <t>J2c - 015</t>
  </si>
  <si>
    <t>J2c - 016</t>
  </si>
  <si>
    <t>J2c - 017</t>
  </si>
  <si>
    <t>J2c - 018</t>
  </si>
  <si>
    <t>J2c - 019</t>
  </si>
  <si>
    <t>J2c - 020</t>
  </si>
  <si>
    <t>J2c - 021</t>
  </si>
  <si>
    <t>J2c - 022</t>
  </si>
  <si>
    <t>J2c - 023</t>
  </si>
  <si>
    <t>J2c - 024</t>
  </si>
  <si>
    <t>J2c - 025</t>
  </si>
  <si>
    <t>J2c - 026</t>
  </si>
  <si>
    <t>J2c - 027</t>
  </si>
  <si>
    <t>J2c - 028</t>
  </si>
  <si>
    <t>J2c - 029</t>
  </si>
  <si>
    <t>J2c - 030</t>
  </si>
  <si>
    <t>J2c - 031</t>
  </si>
  <si>
    <t>J2c - 032</t>
  </si>
  <si>
    <t>J2c - 033</t>
  </si>
  <si>
    <t>J2c - 034</t>
  </si>
  <si>
    <t>J2c - 035</t>
  </si>
  <si>
    <t>J2c - 036</t>
  </si>
  <si>
    <t>J2c - 037</t>
  </si>
  <si>
    <t>J2c - 038</t>
  </si>
  <si>
    <t>J2c - 039</t>
  </si>
  <si>
    <t>J2c - 040</t>
  </si>
  <si>
    <t>J2c - 041</t>
  </si>
  <si>
    <t>J2c - 042</t>
  </si>
  <si>
    <t>J2c - 043</t>
  </si>
  <si>
    <t>J2c - 044</t>
  </si>
  <si>
    <t>J2c - 045</t>
  </si>
  <si>
    <t>J2c - 046</t>
  </si>
  <si>
    <t>J2c - 047</t>
  </si>
  <si>
    <t>J2c - 048</t>
  </si>
  <si>
    <t>J2c - 049</t>
  </si>
  <si>
    <t>J2c - 050</t>
  </si>
  <si>
    <t>J2c - 051</t>
  </si>
  <si>
    <t>J2c - 052</t>
  </si>
  <si>
    <t>J2c - 053</t>
  </si>
  <si>
    <t>J2c - 054</t>
  </si>
  <si>
    <t>J2c - 055</t>
  </si>
  <si>
    <t>J2c - 056</t>
  </si>
  <si>
    <t>J2c - 057</t>
  </si>
  <si>
    <t>J2c - 058</t>
  </si>
  <si>
    <t>J2c - 059</t>
  </si>
  <si>
    <t>J2c - 060</t>
  </si>
  <si>
    <t>J2c - 061</t>
  </si>
  <si>
    <t>J2c - 062</t>
  </si>
  <si>
    <t>J2c - 063</t>
  </si>
  <si>
    <t>J2c - 064</t>
  </si>
  <si>
    <t>J2c - 065</t>
  </si>
  <si>
    <t>J2c - 066</t>
  </si>
  <si>
    <t>J2c - 067</t>
  </si>
  <si>
    <t>J2c - 068</t>
  </si>
  <si>
    <t>J2c - 069</t>
  </si>
  <si>
    <t>J2c - 070</t>
  </si>
  <si>
    <t>Invoice Reference No.</t>
  </si>
  <si>
    <t>J3 - 001</t>
  </si>
  <si>
    <t>J3 - 002</t>
  </si>
  <si>
    <t>J3 - 003</t>
  </si>
  <si>
    <t>J3 - 004</t>
  </si>
  <si>
    <t>J3 - 005</t>
  </si>
  <si>
    <t>J3 - 006</t>
  </si>
  <si>
    <t>J3 - 007</t>
  </si>
  <si>
    <t>J3 - 008</t>
  </si>
  <si>
    <t>J3 - 009</t>
  </si>
  <si>
    <t>J3 - 010</t>
  </si>
  <si>
    <t>J3 - 011</t>
  </si>
  <si>
    <t>J3 - 012</t>
  </si>
  <si>
    <t>J3 - 013</t>
  </si>
  <si>
    <t>J3 - 014</t>
  </si>
  <si>
    <t>J3 - 015</t>
  </si>
  <si>
    <t>J3 - 016</t>
  </si>
  <si>
    <t>J3 - 017</t>
  </si>
  <si>
    <t>J3 - 018</t>
  </si>
  <si>
    <t>J3 - 019</t>
  </si>
  <si>
    <t>J3 - 020</t>
  </si>
  <si>
    <t>J3 - 021</t>
  </si>
  <si>
    <t>J3 - 022</t>
  </si>
  <si>
    <t>J3 - 023</t>
  </si>
  <si>
    <t>J3 - 024</t>
  </si>
  <si>
    <t>J3 - 025</t>
  </si>
  <si>
    <t>J3 - 026</t>
  </si>
  <si>
    <t>J3 - 027</t>
  </si>
  <si>
    <t>J3 - 028</t>
  </si>
  <si>
    <t>J3 - 029</t>
  </si>
  <si>
    <t>J3 - 030</t>
  </si>
  <si>
    <t>J3 - 031</t>
  </si>
  <si>
    <t>J3 - 032</t>
  </si>
  <si>
    <t>J3 - 033</t>
  </si>
  <si>
    <t>J3 - 034</t>
  </si>
  <si>
    <t>J3 - 035</t>
  </si>
  <si>
    <t>J3 - 036</t>
  </si>
  <si>
    <t>J3 - 037</t>
  </si>
  <si>
    <t>J3 - 038</t>
  </si>
  <si>
    <t>J3 - 039</t>
  </si>
  <si>
    <t>J3 - 040</t>
  </si>
  <si>
    <t>J3 - 041</t>
  </si>
  <si>
    <t>J3 - 042</t>
  </si>
  <si>
    <t>J3 - 043</t>
  </si>
  <si>
    <t>J3 - 044</t>
  </si>
  <si>
    <t>J3 - 045</t>
  </si>
  <si>
    <t>J3 - 046</t>
  </si>
  <si>
    <t>J3 - 047</t>
  </si>
  <si>
    <t>J3 - 048</t>
  </si>
  <si>
    <t>J3 - 049</t>
  </si>
  <si>
    <t>J3 - 050</t>
  </si>
  <si>
    <t>J3 - 051</t>
  </si>
  <si>
    <t>J3 - 052</t>
  </si>
  <si>
    <t>J3 - 053</t>
  </si>
  <si>
    <t>J3 - 054</t>
  </si>
  <si>
    <t>J3 - 055</t>
  </si>
  <si>
    <t>J3 - 056</t>
  </si>
  <si>
    <t>J3 - 057</t>
  </si>
  <si>
    <t>J3 - 058</t>
  </si>
  <si>
    <t>J3 - 059</t>
  </si>
  <si>
    <t>J3 - 060</t>
  </si>
  <si>
    <t>J3 - 061</t>
  </si>
  <si>
    <t>J3 - 062</t>
  </si>
  <si>
    <t>J3 - 063</t>
  </si>
  <si>
    <t>J3 - 064</t>
  </si>
  <si>
    <t>J3 - 065</t>
  </si>
  <si>
    <t>J3 - 066</t>
  </si>
  <si>
    <t>J3 - 067</t>
  </si>
  <si>
    <t>J3 - 068</t>
  </si>
  <si>
    <t>J3 - 069</t>
  </si>
  <si>
    <t>J3 - 070</t>
  </si>
  <si>
    <t>J3 - 071</t>
  </si>
  <si>
    <t>J3 - 072</t>
  </si>
  <si>
    <t>J3 - 073</t>
  </si>
  <si>
    <t>J3 - 074</t>
  </si>
  <si>
    <t>J3 - 075</t>
  </si>
  <si>
    <t>J3 - 076</t>
  </si>
  <si>
    <t>J3 - 077</t>
  </si>
  <si>
    <t>J3 - 078</t>
  </si>
  <si>
    <t>J3 - 079</t>
  </si>
  <si>
    <t>J3 - 080</t>
  </si>
  <si>
    <t>J3 - 081</t>
  </si>
  <si>
    <t>J3 - 082</t>
  </si>
  <si>
    <t>J3 - 083</t>
  </si>
  <si>
    <t>J3 - 084</t>
  </si>
  <si>
    <t>J3 - 085</t>
  </si>
  <si>
    <t>J3 - 086</t>
  </si>
  <si>
    <t>J3 - 087</t>
  </si>
  <si>
    <t>J3 - 088</t>
  </si>
  <si>
    <t>J3 - 089</t>
  </si>
  <si>
    <t>J3 - 090</t>
  </si>
  <si>
    <t>J3 - 091</t>
  </si>
  <si>
    <t>J3 - 092</t>
  </si>
  <si>
    <t>J3 - 093</t>
  </si>
  <si>
    <t>J3 - 094</t>
  </si>
  <si>
    <t>J3 - 095</t>
  </si>
  <si>
    <t>J3 - 096</t>
  </si>
  <si>
    <t>J3 - 097</t>
  </si>
  <si>
    <t>J3 - 098</t>
  </si>
  <si>
    <t>J3 - 099</t>
  </si>
  <si>
    <t>J3 - 100</t>
  </si>
  <si>
    <t>J3 - 101</t>
  </si>
  <si>
    <t>J3 - 102</t>
  </si>
  <si>
    <t>J3 - 103</t>
  </si>
  <si>
    <t>J3 - 104</t>
  </si>
  <si>
    <t>J3 - 105</t>
  </si>
  <si>
    <t>J3 - 106</t>
  </si>
  <si>
    <t>J3 - 107</t>
  </si>
  <si>
    <t>J3 - 108</t>
  </si>
  <si>
    <t>J3 - 109</t>
  </si>
  <si>
    <t>J3 - 110</t>
  </si>
  <si>
    <t>J3 - 111</t>
  </si>
  <si>
    <t>J3 - 112</t>
  </si>
  <si>
    <t>J3 - 113</t>
  </si>
  <si>
    <t>J3 - 114</t>
  </si>
  <si>
    <t>J3 - 115</t>
  </si>
  <si>
    <t>J3 - 116</t>
  </si>
  <si>
    <t>J3 - 117</t>
  </si>
  <si>
    <t>J3 - 118</t>
  </si>
  <si>
    <t>J3 - 119</t>
  </si>
  <si>
    <t>J3 - 120</t>
  </si>
  <si>
    <t>J4 - 001</t>
  </si>
  <si>
    <t>J4 - 002</t>
  </si>
  <si>
    <t>J4 - 003</t>
  </si>
  <si>
    <t>J4 - 004</t>
  </si>
  <si>
    <t>J4 - 005</t>
  </si>
  <si>
    <t>J4 - 006</t>
  </si>
  <si>
    <t>J4 - 007</t>
  </si>
  <si>
    <t>J4 - 008</t>
  </si>
  <si>
    <t>J4 - 009</t>
  </si>
  <si>
    <t>J4 - 010</t>
  </si>
  <si>
    <t>J4 - 011</t>
  </si>
  <si>
    <t>J4 - 012</t>
  </si>
  <si>
    <t>J4 - 013</t>
  </si>
  <si>
    <t>J4 - 014</t>
  </si>
  <si>
    <t>J4 - 015</t>
  </si>
  <si>
    <t>J4 - 016</t>
  </si>
  <si>
    <t>J4 - 017</t>
  </si>
  <si>
    <t>J4 - 018</t>
  </si>
  <si>
    <t>J4 - 019</t>
  </si>
  <si>
    <t>J4 - 020</t>
  </si>
  <si>
    <t>J4 - 021</t>
  </si>
  <si>
    <t>J4 - 022</t>
  </si>
  <si>
    <t>J4 - 023</t>
  </si>
  <si>
    <t>J4 - 024</t>
  </si>
  <si>
    <t>J4 - 025</t>
  </si>
  <si>
    <t>J4 - 026</t>
  </si>
  <si>
    <t>J4 - 027</t>
  </si>
  <si>
    <t>J4 - 028</t>
  </si>
  <si>
    <t>J4 - 029</t>
  </si>
  <si>
    <t>J4 - 030</t>
  </si>
  <si>
    <t>J4 - 031</t>
  </si>
  <si>
    <t>J4 - 032</t>
  </si>
  <si>
    <t>J4 - 033</t>
  </si>
  <si>
    <t>J4 - 034</t>
  </si>
  <si>
    <t>J4 - 035</t>
  </si>
  <si>
    <t>J4 - 036</t>
  </si>
  <si>
    <t>J4 - 037</t>
  </si>
  <si>
    <t>J4 - 038</t>
  </si>
  <si>
    <t>J4 - 039</t>
  </si>
  <si>
    <t>J4 - 040</t>
  </si>
  <si>
    <t>J4 - 041</t>
  </si>
  <si>
    <t>J4 - 042</t>
  </si>
  <si>
    <t>J4 - 043</t>
  </si>
  <si>
    <t>J4 - 044</t>
  </si>
  <si>
    <t>J4 - 045</t>
  </si>
  <si>
    <t>J4 - 046</t>
  </si>
  <si>
    <t>J4 - 047</t>
  </si>
  <si>
    <t>J4 - 048</t>
  </si>
  <si>
    <t>J4 - 049</t>
  </si>
  <si>
    <t>J4 - 050</t>
  </si>
  <si>
    <t>J4 - 051</t>
  </si>
  <si>
    <t>J4 - 052</t>
  </si>
  <si>
    <t>J4 - 053</t>
  </si>
  <si>
    <t>J4 - 054</t>
  </si>
  <si>
    <t>J4 - 055</t>
  </si>
  <si>
    <t>J4 - 056</t>
  </si>
  <si>
    <t>J4 - 057</t>
  </si>
  <si>
    <t>J4 - 058</t>
  </si>
  <si>
    <t>J4 - 059</t>
  </si>
  <si>
    <t>J4 - 060</t>
  </si>
  <si>
    <t>J4 - 061</t>
  </si>
  <si>
    <t>J4 - 062</t>
  </si>
  <si>
    <t>J4 - 063</t>
  </si>
  <si>
    <t>J4 - 064</t>
  </si>
  <si>
    <t>J4 - 065</t>
  </si>
  <si>
    <t>J4 - 066</t>
  </si>
  <si>
    <t>J4 - 067</t>
  </si>
  <si>
    <t>J4 - 068</t>
  </si>
  <si>
    <t>J4 - 069</t>
  </si>
  <si>
    <t>J4 - 070</t>
  </si>
  <si>
    <t>J4 - 071</t>
  </si>
  <si>
    <t>J4 - 072</t>
  </si>
  <si>
    <t>J4 - 073</t>
  </si>
  <si>
    <t>J4 - 074</t>
  </si>
  <si>
    <t>J4 - 075</t>
  </si>
  <si>
    <t>J4 - 076</t>
  </si>
  <si>
    <t>J4 - 077</t>
  </si>
  <si>
    <t>J4 - 078</t>
  </si>
  <si>
    <t>J4 - 079</t>
  </si>
  <si>
    <t>J4 - 080</t>
  </si>
  <si>
    <t>J4 - 081</t>
  </si>
  <si>
    <t>J4 - 082</t>
  </si>
  <si>
    <t>J4 - 083</t>
  </si>
  <si>
    <t>J4 - 084</t>
  </si>
  <si>
    <t>J4 - 085</t>
  </si>
  <si>
    <t>J4 - 086</t>
  </si>
  <si>
    <t>J4 - 087</t>
  </si>
  <si>
    <t>J4 - 088</t>
  </si>
  <si>
    <t>J4 - 089</t>
  </si>
  <si>
    <t>J4 - 090</t>
  </si>
  <si>
    <t>J4 - 091</t>
  </si>
  <si>
    <t>J4 - 092</t>
  </si>
  <si>
    <t>J4 - 093</t>
  </si>
  <si>
    <t>J4 - 094</t>
  </si>
  <si>
    <t>J4 - 095</t>
  </si>
  <si>
    <t>J4 - 096</t>
  </si>
  <si>
    <t>J4 - 097</t>
  </si>
  <si>
    <t>J4 - 098</t>
  </si>
  <si>
    <t>J4 - 099</t>
  </si>
  <si>
    <t>J4 - 100</t>
  </si>
  <si>
    <t>J4 - 101</t>
  </si>
  <si>
    <t>J4 - 102</t>
  </si>
  <si>
    <t>J4 - 103</t>
  </si>
  <si>
    <t>J4 - 104</t>
  </si>
  <si>
    <t>J4 - 105</t>
  </si>
  <si>
    <t>J4 - 106</t>
  </si>
  <si>
    <t>J4 - 107</t>
  </si>
  <si>
    <t>J4 - 108</t>
  </si>
  <si>
    <t>J4 - 109</t>
  </si>
  <si>
    <t>J4 - 110</t>
  </si>
  <si>
    <t>J4 - 111</t>
  </si>
  <si>
    <t>J4 - 112</t>
  </si>
  <si>
    <t>J4 - 113</t>
  </si>
  <si>
    <t>J4 - 114</t>
  </si>
  <si>
    <t>J4 - 115</t>
  </si>
  <si>
    <t>J4 - 116</t>
  </si>
  <si>
    <t>J4 - 117</t>
  </si>
  <si>
    <t>J4 - 118</t>
  </si>
  <si>
    <t>J4 - 119</t>
  </si>
  <si>
    <t>J4 - 120</t>
  </si>
  <si>
    <t>J4 - 121</t>
  </si>
  <si>
    <t>J4 - 122</t>
  </si>
  <si>
    <t>J4 - 123</t>
  </si>
  <si>
    <t>J4 - 124</t>
  </si>
  <si>
    <t>J4 - 125</t>
  </si>
  <si>
    <t>J4 - 126</t>
  </si>
  <si>
    <t>J4 - 127</t>
  </si>
  <si>
    <t>J4 - 128</t>
  </si>
  <si>
    <t>J4 - 129</t>
  </si>
  <si>
    <t>J4 - 130</t>
  </si>
  <si>
    <t>J4 - 131</t>
  </si>
  <si>
    <t>J4 - 132</t>
  </si>
  <si>
    <t>J4 - 133</t>
  </si>
  <si>
    <t>J4 - 134</t>
  </si>
  <si>
    <t>J4 - 135</t>
  </si>
  <si>
    <t>J4 - 136</t>
  </si>
  <si>
    <t>J4 - 137</t>
  </si>
  <si>
    <t>J4 - 138</t>
  </si>
  <si>
    <t>J4 - 139</t>
  </si>
  <si>
    <t>J4 - 140</t>
  </si>
  <si>
    <t>J4 - 141</t>
  </si>
  <si>
    <t>J4 - 142</t>
  </si>
  <si>
    <t>J4 - 143</t>
  </si>
  <si>
    <t>J4 - 144</t>
  </si>
  <si>
    <t>J4 - 145</t>
  </si>
  <si>
    <t>J4 - 146</t>
  </si>
  <si>
    <t>J4 - 147</t>
  </si>
  <si>
    <t>J4 - 148</t>
  </si>
  <si>
    <t>J4 - 149</t>
  </si>
  <si>
    <t>J4 - 150</t>
  </si>
  <si>
    <t>J4 - 151</t>
  </si>
  <si>
    <t>J4 - 152</t>
  </si>
  <si>
    <t>J4 - 153</t>
  </si>
  <si>
    <t>J4 - 154</t>
  </si>
  <si>
    <t>J4 - 155</t>
  </si>
  <si>
    <t>J4 - 156</t>
  </si>
  <si>
    <t>J4 - 157</t>
  </si>
  <si>
    <t>J4 - 158</t>
  </si>
  <si>
    <t>J4 - 159</t>
  </si>
  <si>
    <t>J4 - 160</t>
  </si>
  <si>
    <t>J4 - 161</t>
  </si>
  <si>
    <t>J4 - 162</t>
  </si>
  <si>
    <t>J4 - 163</t>
  </si>
  <si>
    <t>J4 - 164</t>
  </si>
  <si>
    <t>J4 - 165</t>
  </si>
  <si>
    <t>J4 - 166</t>
  </si>
  <si>
    <t>J4 - 167</t>
  </si>
  <si>
    <t>J4 - 168</t>
  </si>
  <si>
    <t>J4 - 169</t>
  </si>
  <si>
    <t>J4 - 170</t>
  </si>
  <si>
    <t>J4 - 171</t>
  </si>
  <si>
    <t>J4 - 172</t>
  </si>
  <si>
    <t>J4 - 173</t>
  </si>
  <si>
    <t>J4 - 174</t>
  </si>
  <si>
    <t>J4 - 175</t>
  </si>
  <si>
    <t>J4 - 176</t>
  </si>
  <si>
    <t>J4 - 177</t>
  </si>
  <si>
    <t>J4 - 178</t>
  </si>
  <si>
    <t>J4 - 179</t>
  </si>
  <si>
    <t>J4 - 180</t>
  </si>
  <si>
    <t>J4 - 181</t>
  </si>
  <si>
    <t>J4 - 182</t>
  </si>
  <si>
    <t>J4 - 183</t>
  </si>
  <si>
    <t>J4 - 184</t>
  </si>
  <si>
    <t>J4 - 185</t>
  </si>
  <si>
    <t>J4 - 186</t>
  </si>
  <si>
    <t>J4 - 187</t>
  </si>
  <si>
    <t>J4 - 188</t>
  </si>
  <si>
    <t>J4 - 189</t>
  </si>
  <si>
    <t>J4 - 190</t>
  </si>
  <si>
    <t>J4 - 191</t>
  </si>
  <si>
    <t>J4 - 192</t>
  </si>
  <si>
    <t>J4 - 193</t>
  </si>
  <si>
    <t>J4 - 194</t>
  </si>
  <si>
    <t>J4 - 195</t>
  </si>
  <si>
    <t>J4 - 196</t>
  </si>
  <si>
    <t>J4 - 197</t>
  </si>
  <si>
    <t>J4 - 198</t>
  </si>
  <si>
    <t>J4 - 199</t>
  </si>
  <si>
    <t>J4 - 200</t>
  </si>
  <si>
    <t>J4 - 201</t>
  </si>
  <si>
    <t>J4 - 202</t>
  </si>
  <si>
    <t>J4 - 203</t>
  </si>
  <si>
    <t>J4 - 204</t>
  </si>
  <si>
    <t>J4 - 205</t>
  </si>
  <si>
    <t>J4 - 206</t>
  </si>
  <si>
    <t>J4 - 207</t>
  </si>
  <si>
    <t>J4 - 208</t>
  </si>
  <si>
    <t>J4 - 209</t>
  </si>
  <si>
    <t>J4 - 210</t>
  </si>
  <si>
    <t>J4 - 211</t>
  </si>
  <si>
    <t>J4 - 212</t>
  </si>
  <si>
    <t>J4 - 213</t>
  </si>
  <si>
    <t>J4 - 214</t>
  </si>
  <si>
    <t>J4 - 215</t>
  </si>
  <si>
    <t>J4 - 216</t>
  </si>
  <si>
    <t>J4 - 217</t>
  </si>
  <si>
    <t>J4 - 218</t>
  </si>
  <si>
    <t>J4 - 219</t>
  </si>
  <si>
    <t>J4 - 220</t>
  </si>
  <si>
    <t>J4 - 221</t>
  </si>
  <si>
    <t>J4 - 222</t>
  </si>
  <si>
    <t>J4 - 223</t>
  </si>
  <si>
    <t>J4 - 224</t>
  </si>
  <si>
    <t>J4 - 225</t>
  </si>
  <si>
    <t>J4 - 226</t>
  </si>
  <si>
    <t>J4 - 227</t>
  </si>
  <si>
    <t>J4 - 228</t>
  </si>
  <si>
    <t>J4 - 229</t>
  </si>
  <si>
    <t>J4 - 230</t>
  </si>
  <si>
    <t>J4 - 231</t>
  </si>
  <si>
    <t>J4 - 232</t>
  </si>
  <si>
    <t>J4 - 233</t>
  </si>
  <si>
    <t>J4 - 234</t>
  </si>
  <si>
    <t>J4 - 235</t>
  </si>
  <si>
    <t>J4 - 236</t>
  </si>
  <si>
    <t>J4 - 237</t>
  </si>
  <si>
    <t>J4 - 238</t>
  </si>
  <si>
    <t>J4 - 239</t>
  </si>
  <si>
    <t>J4 - 240</t>
  </si>
  <si>
    <t>J4 - 241</t>
  </si>
  <si>
    <t>J4 - 242</t>
  </si>
  <si>
    <t>J4 - 243</t>
  </si>
  <si>
    <t>J4 - 244</t>
  </si>
  <si>
    <t>J4 - 245</t>
  </si>
  <si>
    <t>J4 - 246</t>
  </si>
  <si>
    <t>J4 - 247</t>
  </si>
  <si>
    <t>J4 - 248</t>
  </si>
  <si>
    <t>J4 - 249</t>
  </si>
  <si>
    <t>J4 - 250</t>
  </si>
  <si>
    <t>J4 - 251</t>
  </si>
  <si>
    <t>J4 - 252</t>
  </si>
  <si>
    <t>J4 - 253</t>
  </si>
  <si>
    <t>J4 - 254</t>
  </si>
  <si>
    <t>J4 - 255</t>
  </si>
  <si>
    <t>J4 - 256</t>
  </si>
  <si>
    <t>J4 - 257</t>
  </si>
  <si>
    <t>J4 - 258</t>
  </si>
  <si>
    <t>J4 - 259</t>
  </si>
  <si>
    <t>J4 - 260</t>
  </si>
  <si>
    <t>J4 - 261</t>
  </si>
  <si>
    <t>J4 - 262</t>
  </si>
  <si>
    <t>J4 - 263</t>
  </si>
  <si>
    <t>J4 - 264</t>
  </si>
  <si>
    <t>J4 - 265</t>
  </si>
  <si>
    <t>J4 - 266</t>
  </si>
  <si>
    <t>J4 - 267</t>
  </si>
  <si>
    <t>J4 - 268</t>
  </si>
  <si>
    <t>J4 - 269</t>
  </si>
  <si>
    <t>J4 - 270</t>
  </si>
  <si>
    <t>J4 - 271</t>
  </si>
  <si>
    <t>J4 - 272</t>
  </si>
  <si>
    <t>J4 - 273</t>
  </si>
  <si>
    <t>J4 - 274</t>
  </si>
  <si>
    <t>J4 - 275</t>
  </si>
  <si>
    <t>J4 - 276</t>
  </si>
  <si>
    <t>J4 - 277</t>
  </si>
  <si>
    <t>J4 - 278</t>
  </si>
  <si>
    <t>J4 - 279</t>
  </si>
  <si>
    <t>J4 - 280</t>
  </si>
  <si>
    <t>J4 - 281</t>
  </si>
  <si>
    <t>J4 - 282</t>
  </si>
  <si>
    <t>J4 - 283</t>
  </si>
  <si>
    <t>J4 - 284</t>
  </si>
  <si>
    <t>J4 - 285</t>
  </si>
  <si>
    <t>J4 - 286</t>
  </si>
  <si>
    <t>J4 - 287</t>
  </si>
  <si>
    <t>J4 - 288</t>
  </si>
  <si>
    <t>J4 - 289</t>
  </si>
  <si>
    <t>J4 - 290</t>
  </si>
  <si>
    <t>J4 - 291</t>
  </si>
  <si>
    <t>J4 - 292</t>
  </si>
  <si>
    <t>J4 - 293</t>
  </si>
  <si>
    <t>J4 - 294</t>
  </si>
  <si>
    <t>J4 - 295</t>
  </si>
  <si>
    <t>J4 - 296</t>
  </si>
  <si>
    <t>J4 - 297</t>
  </si>
  <si>
    <t>J4 - 298</t>
  </si>
  <si>
    <t>J4 - 299</t>
  </si>
  <si>
    <t>J4 - 300</t>
  </si>
  <si>
    <t>J4 - 301</t>
  </si>
  <si>
    <t>J4 - 302</t>
  </si>
  <si>
    <t>J4 - 303</t>
  </si>
  <si>
    <t>J4 - 304</t>
  </si>
  <si>
    <t>J4 - 305</t>
  </si>
  <si>
    <t>J4 - 306</t>
  </si>
  <si>
    <t>J4 - 307</t>
  </si>
  <si>
    <t>J4 - 308</t>
  </si>
  <si>
    <t>J4 - 309</t>
  </si>
  <si>
    <t>J4 - 310</t>
  </si>
  <si>
    <t>J4 - 311</t>
  </si>
  <si>
    <t>J4 - 312</t>
  </si>
  <si>
    <t>J4 - 313</t>
  </si>
  <si>
    <t>J4 - 314</t>
  </si>
  <si>
    <t>J4 - 315</t>
  </si>
  <si>
    <t>J4 - 316</t>
  </si>
  <si>
    <t>J4 - 317</t>
  </si>
  <si>
    <t>J4 - 318</t>
  </si>
  <si>
    <t>J4 - 319</t>
  </si>
  <si>
    <t>J4 - 320</t>
  </si>
  <si>
    <t>J4 - 321</t>
  </si>
  <si>
    <t>J4 - 322</t>
  </si>
  <si>
    <t>J4 - 323</t>
  </si>
  <si>
    <t>J4 - 324</t>
  </si>
  <si>
    <t>J4 - 325</t>
  </si>
  <si>
    <t>J4 - 326</t>
  </si>
  <si>
    <t>J4 - 327</t>
  </si>
  <si>
    <t>J4 - 328</t>
  </si>
  <si>
    <t>J4 - 329</t>
  </si>
  <si>
    <t>J4 - 330</t>
  </si>
  <si>
    <t>J4 - 331</t>
  </si>
  <si>
    <t>J4 - 332</t>
  </si>
  <si>
    <t>J4 - 333</t>
  </si>
  <si>
    <t>J4 - 334</t>
  </si>
  <si>
    <t>J4 - 335</t>
  </si>
  <si>
    <t>J4 - 336</t>
  </si>
  <si>
    <t>J4 - 337</t>
  </si>
  <si>
    <t>J4 - 338</t>
  </si>
  <si>
    <t>J4 - 339</t>
  </si>
  <si>
    <t>J4 - 340</t>
  </si>
  <si>
    <t>J4 - 341</t>
  </si>
  <si>
    <t>J4 - 342</t>
  </si>
  <si>
    <t>J4 - 343</t>
  </si>
  <si>
    <t>J4 - 344</t>
  </si>
  <si>
    <t>J4 - 345</t>
  </si>
  <si>
    <t>J4 - 346</t>
  </si>
  <si>
    <t>J4 - 347</t>
  </si>
  <si>
    <t>J4 - 348</t>
  </si>
  <si>
    <t>J4 - 349</t>
  </si>
  <si>
    <t>J4 - 350</t>
  </si>
  <si>
    <t>J5 - 001</t>
  </si>
  <si>
    <t>J5 - 002</t>
  </si>
  <si>
    <t>J5 - 003</t>
  </si>
  <si>
    <t>J5 - 004</t>
  </si>
  <si>
    <t>J5 - 005</t>
  </si>
  <si>
    <t>J5 - 006</t>
  </si>
  <si>
    <t>J5 - 007</t>
  </si>
  <si>
    <t>J5 - 008</t>
  </si>
  <si>
    <t>J5 - 009</t>
  </si>
  <si>
    <t>J5 - 010</t>
  </si>
  <si>
    <t>J5 - 011</t>
  </si>
  <si>
    <t>J5 - 012</t>
  </si>
  <si>
    <t>J5 - 013</t>
  </si>
  <si>
    <t>J5 - 014</t>
  </si>
  <si>
    <t>J5 - 015</t>
  </si>
  <si>
    <t>J5 - 016</t>
  </si>
  <si>
    <t>J5 - 017</t>
  </si>
  <si>
    <t>J5 - 018</t>
  </si>
  <si>
    <t>J5 - 019</t>
  </si>
  <si>
    <t>J5 - 020</t>
  </si>
  <si>
    <t>J5 - 021</t>
  </si>
  <si>
    <t>J5 - 022</t>
  </si>
  <si>
    <t>J5 - 023</t>
  </si>
  <si>
    <t>J5 - 024</t>
  </si>
  <si>
    <t>J5 - 025</t>
  </si>
  <si>
    <t>J5 - 026</t>
  </si>
  <si>
    <t>J5 - 027</t>
  </si>
  <si>
    <t>J5 - 028</t>
  </si>
  <si>
    <t>J5 - 029</t>
  </si>
  <si>
    <t>J5 - 030</t>
  </si>
  <si>
    <t>J5 - 031</t>
  </si>
  <si>
    <t>J5 - 032</t>
  </si>
  <si>
    <t>J5 - 033</t>
  </si>
  <si>
    <t>J5 - 034</t>
  </si>
  <si>
    <t>J5 - 035</t>
  </si>
  <si>
    <t>J5 - 036</t>
  </si>
  <si>
    <t>J5 - 037</t>
  </si>
  <si>
    <t>J5 - 038</t>
  </si>
  <si>
    <t>J5 - 039</t>
  </si>
  <si>
    <t>J5 - 040</t>
  </si>
  <si>
    <t>J5 - 041</t>
  </si>
  <si>
    <t>J5 - 042</t>
  </si>
  <si>
    <t>J5 - 043</t>
  </si>
  <si>
    <t>J5 - 044</t>
  </si>
  <si>
    <t>J5 - 045</t>
  </si>
  <si>
    <t>J5 - 046</t>
  </si>
  <si>
    <t>J5 - 047</t>
  </si>
  <si>
    <t>J5 - 048</t>
  </si>
  <si>
    <t>J5 - 049</t>
  </si>
  <si>
    <t>J5 - 050</t>
  </si>
  <si>
    <t>J5 - 051</t>
  </si>
  <si>
    <t>J5 - 052</t>
  </si>
  <si>
    <t>J5 - 053</t>
  </si>
  <si>
    <t>J5 - 054</t>
  </si>
  <si>
    <t>J5 - 055</t>
  </si>
  <si>
    <t>J5 - 056</t>
  </si>
  <si>
    <t>J5 - 057</t>
  </si>
  <si>
    <t>J5 - 058</t>
  </si>
  <si>
    <t>J6 - 001</t>
  </si>
  <si>
    <t>J6 - 002</t>
  </si>
  <si>
    <t>J6 - 003</t>
  </si>
  <si>
    <t>J6 - 004</t>
  </si>
  <si>
    <t>J6 - 005</t>
  </si>
  <si>
    <t>J6 - 006</t>
  </si>
  <si>
    <t>J6 - 007</t>
  </si>
  <si>
    <t>J6 - 008</t>
  </si>
  <si>
    <t>J6 - 009</t>
  </si>
  <si>
    <t>J6 - 010</t>
  </si>
  <si>
    <t>J6 - 011</t>
  </si>
  <si>
    <t>J6 - 012</t>
  </si>
  <si>
    <t>J6 - 013</t>
  </si>
  <si>
    <t>J6 - 014</t>
  </si>
  <si>
    <t>J6 - 015</t>
  </si>
  <si>
    <t>J6 - 016</t>
  </si>
  <si>
    <t>J6 - 017</t>
  </si>
  <si>
    <t>J6 - 018</t>
  </si>
  <si>
    <t>J6 - 019</t>
  </si>
  <si>
    <t>J6 - 020</t>
  </si>
  <si>
    <t>J6 - 021</t>
  </si>
  <si>
    <t>J6 - 022</t>
  </si>
  <si>
    <t>J6 - 023</t>
  </si>
  <si>
    <t>J6 - 024</t>
  </si>
  <si>
    <t>J6 - 025</t>
  </si>
  <si>
    <t>J6 - 026</t>
  </si>
  <si>
    <t>J6 - 027</t>
  </si>
  <si>
    <t>J6 - 028</t>
  </si>
  <si>
    <t>J6 - 029</t>
  </si>
  <si>
    <t>J6 - 030</t>
  </si>
  <si>
    <t>J6 - 031</t>
  </si>
  <si>
    <t>J6 - 032</t>
  </si>
  <si>
    <t>J6 - 033</t>
  </si>
  <si>
    <t>J6 - 034</t>
  </si>
  <si>
    <t>J6 - 035</t>
  </si>
  <si>
    <t>J6 - 036</t>
  </si>
  <si>
    <t>J6 - 037</t>
  </si>
  <si>
    <t>J6 - 038</t>
  </si>
  <si>
    <t>J6 - 039</t>
  </si>
  <si>
    <t>J6 - 040</t>
  </si>
  <si>
    <t>J6 - 041</t>
  </si>
  <si>
    <t>J6 - 042</t>
  </si>
  <si>
    <t>J6 - 043</t>
  </si>
  <si>
    <t>J6 - 044</t>
  </si>
  <si>
    <t>J6 - 045</t>
  </si>
  <si>
    <t>J6 - 046</t>
  </si>
  <si>
    <t>J6 - 047</t>
  </si>
  <si>
    <t>J6 - 048</t>
  </si>
  <si>
    <t>J6 - 049</t>
  </si>
  <si>
    <t>J6 - 050</t>
  </si>
  <si>
    <t>J6 - 051</t>
  </si>
  <si>
    <t>J6 - 052</t>
  </si>
  <si>
    <t>J6 - 053</t>
  </si>
  <si>
    <t>J6 - 054</t>
  </si>
  <si>
    <t>J6 - 055</t>
  </si>
  <si>
    <t>J6 - 056</t>
  </si>
  <si>
    <t>J6 - 057</t>
  </si>
  <si>
    <t>J6 - 058</t>
  </si>
  <si>
    <t>J6 - 059</t>
  </si>
  <si>
    <t>J6 - 060</t>
  </si>
  <si>
    <t>J6 - 061</t>
  </si>
  <si>
    <t>J6 - 062</t>
  </si>
  <si>
    <t>J6 - 063</t>
  </si>
  <si>
    <t>J6 - 064</t>
  </si>
  <si>
    <t>J6 - 065</t>
  </si>
  <si>
    <t>J6 - 066</t>
  </si>
  <si>
    <t>J6 - 067</t>
  </si>
  <si>
    <t>J6 - 068</t>
  </si>
  <si>
    <t>J6 - 069</t>
  </si>
  <si>
    <t>J6 - 070</t>
  </si>
  <si>
    <t>J6 - 071</t>
  </si>
  <si>
    <t>J6 - 072</t>
  </si>
  <si>
    <t>J6 - 073</t>
  </si>
  <si>
    <t>J6 - 074</t>
  </si>
  <si>
    <t>J6 - 075</t>
  </si>
  <si>
    <t>J7 - 001</t>
  </si>
  <si>
    <t>J7 - 002</t>
  </si>
  <si>
    <t>J7 - 003</t>
  </si>
  <si>
    <t>J7 - 004</t>
  </si>
  <si>
    <t>J7 - 005</t>
  </si>
  <si>
    <t>J7 - 006</t>
  </si>
  <si>
    <t>J7 - 007</t>
  </si>
  <si>
    <t>J7 - 008</t>
  </si>
  <si>
    <t>J7 - 009</t>
  </si>
  <si>
    <t>J7 - 010</t>
  </si>
  <si>
    <t>J7 - 011</t>
  </si>
  <si>
    <t>J7 - 012</t>
  </si>
  <si>
    <t>J7 - 013</t>
  </si>
  <si>
    <t>J7 - 014</t>
  </si>
  <si>
    <t>J7 - 015</t>
  </si>
  <si>
    <t>J7 - 016</t>
  </si>
  <si>
    <t>J7 - 017</t>
  </si>
  <si>
    <t>J7 - 018</t>
  </si>
  <si>
    <t>J7 - 019</t>
  </si>
  <si>
    <t>J7 - 020</t>
  </si>
  <si>
    <t>J7 - 021</t>
  </si>
  <si>
    <t>J7 - 022</t>
  </si>
  <si>
    <t>J7 - 023</t>
  </si>
  <si>
    <t>J7 - 024</t>
  </si>
  <si>
    <t>J7 - 025</t>
  </si>
  <si>
    <t>J7 - 026</t>
  </si>
  <si>
    <t>J7 - 027</t>
  </si>
  <si>
    <t>J7 - 028</t>
  </si>
  <si>
    <t>J7 - 029</t>
  </si>
  <si>
    <t>J7 - 030</t>
  </si>
  <si>
    <t>J7 - 031</t>
  </si>
  <si>
    <t>J7 - 032</t>
  </si>
  <si>
    <t>J7 - 033</t>
  </si>
  <si>
    <t>J7 - 034</t>
  </si>
  <si>
    <t>J7 - 035</t>
  </si>
  <si>
    <t>J7 - 036</t>
  </si>
  <si>
    <t>J7 - 037</t>
  </si>
  <si>
    <t>J7 - 038</t>
  </si>
  <si>
    <t>J7 - 039</t>
  </si>
  <si>
    <t>J7 - 040</t>
  </si>
  <si>
    <t>J7 - 041</t>
  </si>
  <si>
    <t>J7 - 042</t>
  </si>
  <si>
    <t>J7 - 043</t>
  </si>
  <si>
    <t>J7 - 044</t>
  </si>
  <si>
    <t>J7 - 045</t>
  </si>
  <si>
    <t>J7 - 046</t>
  </si>
  <si>
    <t>J7 - 047</t>
  </si>
  <si>
    <t>J7 - 048</t>
  </si>
  <si>
    <t>J7 - 049</t>
  </si>
  <si>
    <t>J7 - 050</t>
  </si>
  <si>
    <t>J7 - 051</t>
  </si>
  <si>
    <t>J7 - 052</t>
  </si>
  <si>
    <t>J7 - 053</t>
  </si>
  <si>
    <t>J7 - 054</t>
  </si>
  <si>
    <t>J7 - 055</t>
  </si>
  <si>
    <t>J7 - 056</t>
  </si>
  <si>
    <t>J7 - 057</t>
  </si>
  <si>
    <t>J7 - 058</t>
  </si>
  <si>
    <t>J7 - 059</t>
  </si>
  <si>
    <t>J7 - 060</t>
  </si>
  <si>
    <t>J7 - 061</t>
  </si>
  <si>
    <t>J7 - 062</t>
  </si>
  <si>
    <t>J7 - 063</t>
  </si>
  <si>
    <t>J7 - 064</t>
  </si>
  <si>
    <t>J7 - 065</t>
  </si>
  <si>
    <t>J7 - 066</t>
  </si>
  <si>
    <t>J7 - 067</t>
  </si>
  <si>
    <t>J7 - 068</t>
  </si>
  <si>
    <t>J7 - 069</t>
  </si>
  <si>
    <t>J7 - 070</t>
  </si>
  <si>
    <t>J7 - 071</t>
  </si>
  <si>
    <t>J7 - 072</t>
  </si>
  <si>
    <t>J7 - 073</t>
  </si>
  <si>
    <t>J7 - 074</t>
  </si>
  <si>
    <t>J7 - 075</t>
  </si>
  <si>
    <t>J7 - 076</t>
  </si>
  <si>
    <t>J7 - 077</t>
  </si>
  <si>
    <t>J7 - 078</t>
  </si>
  <si>
    <t>J7 - 079</t>
  </si>
  <si>
    <t>J7 - 080</t>
  </si>
  <si>
    <t>J7 - 081</t>
  </si>
  <si>
    <t>J7 - 082</t>
  </si>
  <si>
    <t>J7 - 083</t>
  </si>
  <si>
    <t>J7 - 084</t>
  </si>
  <si>
    <t>J7 - 085</t>
  </si>
  <si>
    <t>J7 - 086</t>
  </si>
  <si>
    <t>J7 - 087</t>
  </si>
  <si>
    <t>J7 - 088</t>
  </si>
  <si>
    <t>J7 - 089</t>
  </si>
  <si>
    <t>J7 - 090</t>
  </si>
  <si>
    <t>J7 - 091</t>
  </si>
  <si>
    <t>J7 - 092</t>
  </si>
  <si>
    <t>J7 - 093</t>
  </si>
  <si>
    <t>J7 - 094</t>
  </si>
  <si>
    <t>J7 - 095</t>
  </si>
  <si>
    <t>J7 - 096</t>
  </si>
  <si>
    <t>J7 - 097</t>
  </si>
  <si>
    <t>J7 - 098</t>
  </si>
  <si>
    <t>J7 - 099</t>
  </si>
  <si>
    <t>J7 - 100</t>
  </si>
  <si>
    <t>J7 - 101</t>
  </si>
  <si>
    <t>J7 - 102</t>
  </si>
  <si>
    <t>J7 - 103</t>
  </si>
  <si>
    <t>J7 - 104</t>
  </si>
  <si>
    <t>J7 - 105</t>
  </si>
  <si>
    <t>J7 - 106</t>
  </si>
  <si>
    <t>J7 - 107</t>
  </si>
  <si>
    <t>J7 - 108</t>
  </si>
  <si>
    <t>J7 - 109</t>
  </si>
  <si>
    <t>J7 - 110</t>
  </si>
  <si>
    <t>J7 - 111</t>
  </si>
  <si>
    <t>J7 - 112</t>
  </si>
  <si>
    <t>J7 - 113</t>
  </si>
  <si>
    <t>J7 - 114</t>
  </si>
  <si>
    <t>J7 - 115</t>
  </si>
  <si>
    <t>J7 - 116</t>
  </si>
  <si>
    <t>J7 - 117</t>
  </si>
  <si>
    <t>J7 - 118</t>
  </si>
  <si>
    <t>J7 - 119</t>
  </si>
  <si>
    <t>J7 - 120</t>
  </si>
  <si>
    <t>J7 - 121</t>
  </si>
  <si>
    <t>J7 - 122</t>
  </si>
  <si>
    <t>J7 - 123</t>
  </si>
  <si>
    <t>J7 - 124</t>
  </si>
  <si>
    <t>J7 - 125</t>
  </si>
  <si>
    <t>J7 - 126</t>
  </si>
  <si>
    <t>J7 - 127</t>
  </si>
  <si>
    <t>J7 - 128</t>
  </si>
  <si>
    <t>J7 - 129</t>
  </si>
  <si>
    <t>J7 - 130</t>
  </si>
  <si>
    <t>J7 - 131</t>
  </si>
  <si>
    <t>J7 - 132</t>
  </si>
  <si>
    <t>J7 - 133</t>
  </si>
  <si>
    <t>J7 - 134</t>
  </si>
  <si>
    <t>J7 - 135</t>
  </si>
  <si>
    <t>J7 - 136</t>
  </si>
  <si>
    <t>J7 - 137</t>
  </si>
  <si>
    <t>J7 - 138</t>
  </si>
  <si>
    <t>J7 - 139</t>
  </si>
  <si>
    <t>J7 - 140</t>
  </si>
  <si>
    <t>J7 - 141</t>
  </si>
  <si>
    <t>J7 - 142</t>
  </si>
  <si>
    <t>J7 - 143</t>
  </si>
  <si>
    <t>J7 - 144</t>
  </si>
  <si>
    <t>J7 - 145</t>
  </si>
  <si>
    <t>J7 - 146</t>
  </si>
  <si>
    <t>J7 - 147</t>
  </si>
  <si>
    <t>J7 - 148</t>
  </si>
  <si>
    <t>J7 - 149</t>
  </si>
  <si>
    <t>J7 - 150</t>
  </si>
  <si>
    <t>J7 - 151</t>
  </si>
  <si>
    <t>J7 - 152</t>
  </si>
  <si>
    <t>J7 - 153</t>
  </si>
  <si>
    <t>J7 - 154</t>
  </si>
  <si>
    <t>J7 - 155</t>
  </si>
  <si>
    <t>J7 - 156</t>
  </si>
  <si>
    <t>J7 - 157</t>
  </si>
  <si>
    <t>J7 - 158</t>
  </si>
  <si>
    <t>J7 - 159</t>
  </si>
  <si>
    <t>J7 - 160</t>
  </si>
  <si>
    <t>J7 - 161</t>
  </si>
  <si>
    <t>J7 - 162</t>
  </si>
  <si>
    <t>J7 - 163</t>
  </si>
  <si>
    <t>J7 - 164</t>
  </si>
  <si>
    <t>J7 - 165</t>
  </si>
  <si>
    <t>J7 - 166</t>
  </si>
  <si>
    <t>J7 - 167</t>
  </si>
  <si>
    <t>J7 - 168</t>
  </si>
  <si>
    <t>J7 - 169</t>
  </si>
  <si>
    <t>J7 - 170</t>
  </si>
  <si>
    <t>J7 - 171</t>
  </si>
  <si>
    <t>J7 - 172</t>
  </si>
  <si>
    <t>J7 - 173</t>
  </si>
  <si>
    <t>J7 - 174</t>
  </si>
  <si>
    <t>J7 - 175</t>
  </si>
  <si>
    <t>J7 - 176</t>
  </si>
  <si>
    <t>J7 - 177</t>
  </si>
  <si>
    <t>J7 - 178</t>
  </si>
  <si>
    <t>J7 - 179</t>
  </si>
  <si>
    <t>J7 - 180</t>
  </si>
  <si>
    <t>J7 - 181</t>
  </si>
  <si>
    <t>J7 - 182</t>
  </si>
  <si>
    <t>J7 - 183</t>
  </si>
  <si>
    <t>J7 - 184</t>
  </si>
  <si>
    <t>J7 - 185</t>
  </si>
  <si>
    <t>J7 - 186</t>
  </si>
  <si>
    <t>J7 - 187</t>
  </si>
  <si>
    <t>J7 - 188</t>
  </si>
  <si>
    <t>J7 - 189</t>
  </si>
  <si>
    <t>J7 - 190</t>
  </si>
  <si>
    <t>J7 - 191</t>
  </si>
  <si>
    <t>J7 - 192</t>
  </si>
  <si>
    <t>J7 - 193</t>
  </si>
  <si>
    <t>J7 - 194</t>
  </si>
  <si>
    <t>J7 - 195</t>
  </si>
  <si>
    <t>J7 - 196</t>
  </si>
  <si>
    <t>J7 - 197</t>
  </si>
  <si>
    <t>J7 - 198</t>
  </si>
  <si>
    <t>J7 - 199</t>
  </si>
  <si>
    <t>J7 - 200</t>
  </si>
  <si>
    <r>
      <t xml:space="preserve">LDV EXPENDITURE CEILING </t>
    </r>
    <r>
      <rPr>
        <sz val="7"/>
        <rFont val="Arial"/>
        <family val="2"/>
      </rPr>
      <t>(Total eligible expenditure)</t>
    </r>
  </si>
  <si>
    <t>Total Eligible Expenditure * Maximum Community % Contribution</t>
  </si>
  <si>
    <t>Total Eligible Expenditure (before checking the thresholds)</t>
  </si>
  <si>
    <r>
      <t xml:space="preserve">ELIGIBLE EXPENDITURE </t>
    </r>
    <r>
      <rPr>
        <sz val="7"/>
        <rFont val="Arial"/>
        <family val="2"/>
      </rPr>
      <t>(before checking the thresholds)</t>
    </r>
  </si>
  <si>
    <t xml:space="preserve">Tables J 5. Equipment Costs </t>
  </si>
  <si>
    <t>Reference No.</t>
  </si>
  <si>
    <t>Ineligible Manager</t>
  </si>
  <si>
    <t>Ineligible Researcher</t>
  </si>
  <si>
    <t>Ineligible Technical</t>
  </si>
  <si>
    <t>Management</t>
  </si>
  <si>
    <t>Equipment</t>
  </si>
  <si>
    <r>
      <t xml:space="preserve">Eligible for Additional Pre-financing </t>
    </r>
    <r>
      <rPr>
        <i/>
        <sz val="8"/>
        <rFont val="Arial"/>
        <family val="2"/>
      </rPr>
      <t>(70% Spent) based on declared costs</t>
    </r>
  </si>
  <si>
    <t>Comments for Contractor</t>
  </si>
  <si>
    <t>Financial Assessment Comments</t>
  </si>
  <si>
    <t>Comments
for Contractor</t>
  </si>
  <si>
    <t>Staff Category (no)</t>
  </si>
  <si>
    <t>Staff Category</t>
  </si>
  <si>
    <t>Technical</t>
  </si>
  <si>
    <t>Administrative</t>
  </si>
  <si>
    <t>Staff Category
(select one)</t>
  </si>
  <si>
    <t>Teaching, Training, Research</t>
  </si>
  <si>
    <t>CH</t>
  </si>
  <si>
    <t>HR</t>
  </si>
  <si>
    <t>P0 Reported</t>
  </si>
  <si>
    <t>P0 Ineligible</t>
  </si>
  <si>
    <t>P0 Actual Eligible</t>
  </si>
  <si>
    <t>P1 Reported</t>
  </si>
  <si>
    <t>P1 Ineligible</t>
  </si>
  <si>
    <t>P1 Actual Eligible</t>
  </si>
  <si>
    <t>P2 Reported</t>
  </si>
  <si>
    <t>P2 Ineligible</t>
  </si>
  <si>
    <t>P2 Actual Eligible</t>
  </si>
  <si>
    <t>P3 Reported</t>
  </si>
  <si>
    <t>P3 Ineligible</t>
  </si>
  <si>
    <t>P3 Actual Eligible</t>
  </si>
  <si>
    <t>P4 Reported</t>
  </si>
  <si>
    <t>P4 Ineligible</t>
  </si>
  <si>
    <t>P4 Actual Eligible</t>
  </si>
  <si>
    <t>P5 Reported</t>
  </si>
  <si>
    <t>P5 Ineligible</t>
  </si>
  <si>
    <t>P5 Actual Eligible</t>
  </si>
  <si>
    <t>P6 Reported</t>
  </si>
  <si>
    <t>P6 Ineligible</t>
  </si>
  <si>
    <t>P6 Actual Eligible</t>
  </si>
  <si>
    <t>P7 Reported</t>
  </si>
  <si>
    <t>P7 Ineligible</t>
  </si>
  <si>
    <t>P7 Actual Eligible</t>
  </si>
  <si>
    <t>P8 Reported</t>
  </si>
  <si>
    <t>P8 Ineligible</t>
  </si>
  <si>
    <t>P8 Actual Eligible</t>
  </si>
  <si>
    <t>P9 Reported</t>
  </si>
  <si>
    <t>P9 Ineligible</t>
  </si>
  <si>
    <t>P9 Actual Eligible</t>
  </si>
  <si>
    <t>TOTAL INELIGIBLE</t>
  </si>
  <si>
    <t>Exp. Per Contract</t>
  </si>
  <si>
    <t>P0</t>
  </si>
  <si>
    <t>P1</t>
  </si>
  <si>
    <t>P2</t>
  </si>
  <si>
    <t>P3</t>
  </si>
  <si>
    <t>P4</t>
  </si>
  <si>
    <t>P5</t>
  </si>
  <si>
    <t>P6</t>
  </si>
  <si>
    <t>P7</t>
  </si>
  <si>
    <t>P8</t>
  </si>
  <si>
    <t>P9</t>
  </si>
  <si>
    <t>Reported Expenditure</t>
  </si>
  <si>
    <t>Grant Received to Date</t>
  </si>
  <si>
    <t>IV. Coûts directs</t>
  </si>
  <si>
    <t>IV. Direkte Kosten</t>
  </si>
  <si>
    <t>V. Indirect Costs (up to 7%)</t>
  </si>
  <si>
    <t>V. Coûts indirects (jusqu'a 7%)</t>
  </si>
  <si>
    <t>V. Indirecte Kosten (bis zu 7%)</t>
  </si>
  <si>
    <t>I. Staff Costs (Heading A)</t>
  </si>
  <si>
    <t>II. Operating Costs (Heading B)</t>
  </si>
  <si>
    <t>III. TOTAL OPERATING COSTS (Heading B)</t>
  </si>
  <si>
    <t>IV. Direct Costs (Heading A + Heading B Total)</t>
  </si>
  <si>
    <t>(g)</t>
  </si>
  <si>
    <t>(l)</t>
  </si>
  <si>
    <t>FINAL                                                 LDV Expenditure Ceiling (all thresholds and ceilings considered)</t>
  </si>
  <si>
    <t>INELIGIBLE 2 (10% of Heading Exceeded)</t>
  </si>
  <si>
    <t>Ineligible 2
[maximum variation of 10% exceeded]</t>
  </si>
  <si>
    <t>Inéligible 2
[variation maximale de 10 %]</t>
  </si>
  <si>
    <t>Nicht förderfähig 2
[maximale Abweichung von 10 %]</t>
  </si>
  <si>
    <t>Ineligible 1a
[individual expenditure identified as ineligible]</t>
  </si>
  <si>
    <t>Inéligible 1a
[dépense individuelle identifiée comme inéligible]</t>
  </si>
  <si>
    <t>Nicht förderfähig 1a
[als nicht förderfähig eingestufter Ausgabenposten]</t>
  </si>
  <si>
    <t>WORKING COLUMN:
Eligible Expenditure after Ineligible 1a</t>
  </si>
  <si>
    <t>Ineligible 1b
[exceeds ceilings for equipment and/or subcontracting costs]</t>
  </si>
  <si>
    <t>WORKING COLUMN:
Eligible Expenditure after Ineligible 1b</t>
  </si>
  <si>
    <t>WORKING COLUMN: Eligible Expenditure after Ineligible 2</t>
  </si>
  <si>
    <t>Ineligible 3a
[Staffing Reduction - only for projects scoring less than 5 during assessment]</t>
  </si>
  <si>
    <t>Ineligible 3b
[limits Indirect Costs to Maximum Contractual Amount or Percentage whichever is the lowest]</t>
  </si>
  <si>
    <t>WORKING COLUMN: Eligible Expenditure after Ineligible 3a</t>
  </si>
  <si>
    <t>Percentage Used for Calculating Indirect Costs</t>
  </si>
  <si>
    <t>Ineligible 1b</t>
  </si>
  <si>
    <t>Ineligible 2</t>
  </si>
  <si>
    <t>Ineligible 3a</t>
  </si>
  <si>
    <t>(h)</t>
  </si>
  <si>
    <t>Ineligible 3b</t>
  </si>
  <si>
    <t>Total Eligible Expenditure</t>
  </si>
  <si>
    <t>(j) = (d)-(e)-(f)-(g)-(h)-(i)</t>
  </si>
  <si>
    <t>(k) = (j)*(b)</t>
  </si>
  <si>
    <t>(m)</t>
  </si>
  <si>
    <t>(n)=(l)-(m)</t>
  </si>
  <si>
    <t>(o)</t>
  </si>
  <si>
    <t>(p)=(n)-(o)</t>
  </si>
  <si>
    <r>
      <t xml:space="preserve"> </t>
    </r>
    <r>
      <rPr>
        <b/>
        <sz val="10"/>
        <color indexed="10"/>
        <rFont val="Wingdings"/>
        <family val="0"/>
      </rPr>
      <t xml:space="preserve">ç </t>
    </r>
    <r>
      <rPr>
        <b/>
        <sz val="10"/>
        <color indexed="10"/>
        <rFont val="Arial"/>
        <family val="2"/>
      </rPr>
      <t>this data must be entered (whole numbers only)</t>
    </r>
  </si>
  <si>
    <r>
      <t xml:space="preserve"> </t>
    </r>
    <r>
      <rPr>
        <b/>
        <sz val="10"/>
        <color indexed="10"/>
        <rFont val="Wingdings"/>
        <family val="0"/>
      </rPr>
      <t xml:space="preserve">ç </t>
    </r>
    <r>
      <rPr>
        <b/>
        <sz val="10"/>
        <color indexed="10"/>
        <rFont val="Arial"/>
        <family val="2"/>
      </rPr>
      <t>this data must be entered (as a percentage)</t>
    </r>
  </si>
  <si>
    <t>P10 Reported</t>
  </si>
  <si>
    <t>P10 Ineligible</t>
  </si>
  <si>
    <t>P10 Actual Eligible</t>
  </si>
  <si>
    <t>P10</t>
  </si>
  <si>
    <t>P11 Reported</t>
  </si>
  <si>
    <t>P11 Ineligible</t>
  </si>
  <si>
    <t>P11 Actual Eligible</t>
  </si>
  <si>
    <t>P11</t>
  </si>
  <si>
    <t>P12 Reported</t>
  </si>
  <si>
    <t>P12 Ineligible</t>
  </si>
  <si>
    <t>P12 Actual Eligible</t>
  </si>
  <si>
    <t>P12</t>
  </si>
  <si>
    <t>P13 Reported</t>
  </si>
  <si>
    <t>P13 Ineligible</t>
  </si>
  <si>
    <t>P13 Actual Eligible</t>
  </si>
  <si>
    <t>P13</t>
  </si>
  <si>
    <t>P14 Reported</t>
  </si>
  <si>
    <t>P14 Ineligible</t>
  </si>
  <si>
    <t>P14 Actual Eligible</t>
  </si>
  <si>
    <t>P14</t>
  </si>
  <si>
    <t>P15 Reported</t>
  </si>
  <si>
    <t>P15 Ineligible</t>
  </si>
  <si>
    <t>P15 Actual Eligible</t>
  </si>
  <si>
    <t>P15</t>
  </si>
  <si>
    <t>P16 Reported</t>
  </si>
  <si>
    <t>P16 Ineligible</t>
  </si>
  <si>
    <t>P16 Actual Eligible</t>
  </si>
  <si>
    <t>P16</t>
  </si>
  <si>
    <t>P17 Reported</t>
  </si>
  <si>
    <t>P17 Ineligible</t>
  </si>
  <si>
    <t>P17 Actual Eligible</t>
  </si>
  <si>
    <t>P17</t>
  </si>
  <si>
    <t>P18 Reported</t>
  </si>
  <si>
    <t>P18 Ineligible</t>
  </si>
  <si>
    <t>P18 Actual Eligible</t>
  </si>
  <si>
    <t>P18</t>
  </si>
  <si>
    <t>P19 Reported</t>
  </si>
  <si>
    <t>P19 Ineligible</t>
  </si>
  <si>
    <t>P19 Actual Eligible</t>
  </si>
  <si>
    <t>P19</t>
  </si>
  <si>
    <t>TOTAL ELIGIBLE</t>
  </si>
  <si>
    <t>INELIGIBLE 1a</t>
  </si>
  <si>
    <t>INELIGIBLE 1b</t>
  </si>
  <si>
    <t>INELIGIBLE 3a</t>
  </si>
  <si>
    <t>INELIGIBLE 3b</t>
  </si>
  <si>
    <t>FINAL PARTNER GRANT AWARDED</t>
  </si>
  <si>
    <t>Staff [Ineligible 1a]</t>
  </si>
  <si>
    <t>Table 1: Calculating Ineligible Costs (per partner)</t>
  </si>
  <si>
    <t>Table 2: Calculating Eligible Costs and Final Payments (per partner)</t>
  </si>
  <si>
    <t>[7]</t>
  </si>
  <si>
    <t>[8]</t>
  </si>
  <si>
    <t>[9]</t>
  </si>
  <si>
    <t>[13]</t>
  </si>
  <si>
    <t>TOTALS:</t>
  </si>
  <si>
    <t>Equipment costs &gt;10% of Direct Costs [Ineligible 1b]</t>
  </si>
  <si>
    <t>Subcontracting costs &gt;30% of Direct Costs [Ineligible 1b]</t>
  </si>
  <si>
    <t>TAS [Ineligible 1a]</t>
  </si>
  <si>
    <t>Equipment [Ineligible 1a]</t>
  </si>
  <si>
    <t>Subcontracting [Ineligible 1a]</t>
  </si>
  <si>
    <t>Other [Ineligible 1a]</t>
  </si>
  <si>
    <t>Sub-total [Ineligible 1a]</t>
  </si>
  <si>
    <t>Sub-total [Ineligible 3a]</t>
  </si>
  <si>
    <t>Sub-total [Ineligible 3b]</t>
  </si>
  <si>
    <t>Sub-total [Ineligible 2]</t>
  </si>
  <si>
    <t>Sub-total [Ineligible 1b]</t>
  </si>
  <si>
    <t>Heading A: Staff Costs &gt;110% [Ineligible 2]</t>
  </si>
  <si>
    <t>Heading B: Operating Costs &gt;110% [Ineligible 2]</t>
  </si>
  <si>
    <t>Staff Costs Reduction where Quality Assessment Results in &lt;5 [Ineligible 3a]</t>
  </si>
  <si>
    <t>Indirect Costs limited to Maximums [Ineligible 3b]</t>
  </si>
  <si>
    <t>Over
/ Under</t>
  </si>
  <si>
    <t>Own Financing (Eligible Expenditure less Final Partner Grant)</t>
  </si>
  <si>
    <t>Final Grant Payment Due</t>
  </si>
  <si>
    <r>
      <t xml:space="preserve">Related Instructions </t>
    </r>
    <r>
      <rPr>
        <b/>
        <sz val="10"/>
        <rFont val="Wingdings"/>
        <family val="0"/>
      </rPr>
      <t>ê</t>
    </r>
  </si>
  <si>
    <t>[12]</t>
  </si>
  <si>
    <t>é</t>
  </si>
  <si>
    <t>Maximum LDV Grant (as per the agreement)</t>
  </si>
  <si>
    <r>
      <t xml:space="preserve">Related </t>
    </r>
    <r>
      <rPr>
        <b/>
        <sz val="10"/>
        <rFont val="Wingdings"/>
        <family val="0"/>
      </rPr>
      <t>è</t>
    </r>
    <r>
      <rPr>
        <b/>
        <sz val="10"/>
        <rFont val="Arial"/>
        <family val="2"/>
      </rPr>
      <t xml:space="preserve">
Instructions </t>
    </r>
    <r>
      <rPr>
        <b/>
        <sz val="10"/>
        <rFont val="Wingdings"/>
        <family val="0"/>
      </rPr>
      <t>ê</t>
    </r>
  </si>
  <si>
    <t>[5]</t>
  </si>
  <si>
    <t>[6]</t>
  </si>
  <si>
    <t>[11]</t>
  </si>
  <si>
    <t>[14]</t>
  </si>
  <si>
    <t>TOTALS</t>
  </si>
  <si>
    <t>TOTAL REPORTED EXPENDITURE</t>
  </si>
  <si>
    <t>TOTAL ELIGIBLE EXPENDITURE</t>
  </si>
  <si>
    <t>Eligible Expenditure</t>
  </si>
  <si>
    <t>Ineligible Expenditure (total)</t>
  </si>
  <si>
    <t>TOTAL INELIGIBLE EXPENDITURE</t>
  </si>
  <si>
    <t>MAXIMUM CONTRACTUAL LDV GRANT</t>
  </si>
  <si>
    <t>FINAL GRANT AWARD DECISION</t>
  </si>
  <si>
    <t>OWN FINANCING - TOTAL</t>
  </si>
  <si>
    <t>TOTAL PREFINANCING RECEIVED BY PARTNERS</t>
  </si>
  <si>
    <t>FINAL PAYMENT / REIMBURSEMENT AMOUNT</t>
  </si>
  <si>
    <t>Maximum Potential LDV Grant (eligible expenditure * maximum Community % contribution)</t>
  </si>
  <si>
    <t>Maximum LDV Grant as per the agreement [a]</t>
  </si>
  <si>
    <t>Maximum Potential LDV Grant: eligible expenditure * max. Community % contribution [b]</t>
  </si>
  <si>
    <t>Overspend
[c]</t>
  </si>
  <si>
    <t>Final eligible grant amount (from Table J1c) less the sum total of [a] or [b] (whichever is the lowest) for all partners.</t>
  </si>
  <si>
    <t>Initial Grant Calculation for each partner: Minimum of [a] and [b]</t>
  </si>
  <si>
    <t>Available for re-attribution to partners with a Declared and Eligible Overspend</t>
  </si>
  <si>
    <t>Grant Addition for Partners with an Overspend that exceeds Maximum Contractual Amount</t>
  </si>
  <si>
    <t>BREAKDOWN OF EXPENDITURE WORKSHEET - INSTRUCTIONS FOR USE</t>
  </si>
  <si>
    <t>[1]</t>
  </si>
  <si>
    <t>The "Breakdown of Expenditure" table has been prepared solely for use by National Agency (NA) staff, and their representatives, and should be used only when the whole financial assessment process has been completed, at the project end.</t>
  </si>
  <si>
    <t>[2]</t>
  </si>
  <si>
    <t>The purpose of this additional table (worksheet) is to provide a breakdown of reported, eligible and ineligible expenditure, for each project partner, with data subsequently able to be used for reporting purposes in LLP Link.</t>
  </si>
  <si>
    <t>[3]</t>
  </si>
  <si>
    <t>The majority of cells are automated and require no action from NA staff: only blank (white) cells require data entry.</t>
  </si>
  <si>
    <t>[4]</t>
  </si>
  <si>
    <t>In Table 1, ineligible costs that have already been calculated during financial assessment are divided across individual project partners.</t>
  </si>
  <si>
    <t>In rows 3, 4, 5, 6 and 7 (Table 1), Ineligible 1a costs are divided according to the partner that declared these costs originally.</t>
  </si>
  <si>
    <t>In rows 9 and 10 (Table 1), Ineligible 1b [equipment and subcontracting costs] that were disallowed during financial assessment are divided across the partnership. Reductions are applied in proportion to the amount of eligible costs that remain under each heading (e.g. if a partner has eligible equipment costs that represent 35% of the total eligible equipment costs for the project, then 35% of the Ineligible 1b reduction, for non-respect of the contractual ceilings for equipment or subcontracting, will be attributed to this partner).</t>
  </si>
  <si>
    <t>In rows 12 and 13 (Table 1), Ineligible 2 costs [maximum transfer ceilings exceeded for broader budget headings] that were disallowed during financial assessment are divided across the partnership. Reductions are applied in proportion to the amount of eligible costs that remain for each heading (e.g. if a partner has eligible direct costs [Heading B] that represent 20% of the total eligible direct costs for the project, then 20% of any Ineligible 2 reduction, due to ceilings not being respected, will be attributed to this partner).</t>
  </si>
  <si>
    <t>In row 15 (Table 1), Ineligible 3a costs [staff costs reduction due to poor project quality and an assessment score of less than 5] that were disallowed during financial assessment are divided across the partnership. Reductions are applied in proportion to the amount of eligible staff costs that remain (e.g. if a partner has eligible staff costs that represent 15% of the total eligible staff costs for the project, then 15% of any Ineligible 3a reduction, due to having received an assessment score of less than 5, will be attributed to this partner).</t>
  </si>
  <si>
    <t>In row 17 (Table 1), Ineligible 3b costs [overheads costs that exceed contractual maximums]that were disallowed during financial assessment are divided across the partnership. Reductions are applied in proportion to the amount of eligible overheads costs that remain (e.g. if a partner has eligible overheads costs that represent 10% of the total overheads costs for the project, then 10% of any Ineligible 3b reduction, due to having exceed the maximum amount  (or maximum  %) for such costs, will be attributed to this partner).</t>
  </si>
  <si>
    <t>]10]</t>
  </si>
  <si>
    <t>[15]</t>
  </si>
  <si>
    <t>Table 3 is provided for cases where the sum of eligible expenditure for ALL partners exceeds the final eligible grant amount calculated in Table J1c. It takes into account cases where one or more partners have declared an overspend and automatically calculates the attribution of any underspend form other partners, using a proportional attribution system, up to the maximum grant amount that has already been determined, for the project as a whole, in Table J1c. Partner declaring less than or equal to the grant amount attributed to them in the agreement are not affected by this calculation table.</t>
  </si>
  <si>
    <t>Table 3: Grant Allocation Redistribution
(for partners with a declared and eligible overspend)</t>
  </si>
  <si>
    <t>Matches data in Table J1a?</t>
  </si>
  <si>
    <t>MAXIMUM POTENTIAL LDV GRANT</t>
  </si>
  <si>
    <t>GRANT ADDITION FOR PARTNERS WITH AN OVERSPEND</t>
  </si>
  <si>
    <t>In row 23 (Table 2), there is a need to manually enter the Overall Budget for each project partner (this can usually be found as an annex to the agreement - Table of Partners). Data should be entered in cells C23, F23, I23, L23, etc. It is not obligatory to enter data in these cells as the data only feeds through to the third column for each partner (e.g. column E, column H, column K etc.). The resulting automatic calculation in the third column identifies if partners had an over or under spent in the project compared to their contracted budget.</t>
  </si>
  <si>
    <t xml:space="preserve">In row 26 (Table 2), there is a need to manually enter the LDV grant attributed to each project partner (this can usually be found as an annex to the agreement - Table of Partners). Data should be entered in cells C26, F26, I26, L26, etc. </t>
  </si>
  <si>
    <t>In row 31 (Table 2), the "grant received to date" amounts are automatically imported from Table J.2 (a+b), however, it is often the case that amounts are inconsistent with payments already made to the project or that the Beneficiary (Contractor) has not entered data for themselves as they do not make a separate payment in this case. This data shold be checked for consistency.</t>
  </si>
  <si>
    <t>Exp. Per
Contract</t>
  </si>
  <si>
    <t>In Table 2, the third column for each partner (e.g. column E, column H, column K) automatically calculates whether there is an overspend or an underspend for each partner comparing the contractual partner budget to the final eligible amount for each individual partner. This has no bearing on the calculation of grant per partner, and does not contribute to any other calculation in this worksheet, but is a useful indication of which partners (if any) might have their grant adjusted in Table 3.</t>
  </si>
  <si>
    <t>The worksheet currently has space for 20 partners (numbered 0-19). Should more partners be required, simply insert 3 columns per partner between P19 and the "Total Eligible" Column. Additionally, you will need to add extra rows in the Grant Allocation Redistribution Table. Check that formulae are correct in relation to newly-added partners and that the formulae in the Total columns/cells also take account on newly-added partners.</t>
  </si>
  <si>
    <t>(example) LLP/LdV/TOI/2013/IRL-001</t>
  </si>
  <si>
    <t>(exemple) LLP/LdV/TOI/2013/IRL-001</t>
  </si>
  <si>
    <t>(Beispiel) LLP/LdV/TOI/2013/IRL-001</t>
  </si>
  <si>
    <t>AL</t>
  </si>
  <si>
    <t>MK</t>
  </si>
  <si>
    <t>RS</t>
  </si>
  <si>
    <t>BA</t>
  </si>
  <si>
    <t>ME</t>
  </si>
  <si>
    <t>AS</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</si>
</sst>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Kč&quot;;\-#,##0\ &quot;Kč&quot;"/>
    <numFmt numFmtId="179" formatCode="#,##0\ &quot;Kč&quot;;[Red]\-#,##0\ &quot;Kč&quot;"/>
    <numFmt numFmtId="180" formatCode="#,##0.00\ &quot;Kč&quot;;\-#,##0.00\ &quot;Kč&quot;"/>
    <numFmt numFmtId="181" formatCode="#,##0.00\ &quot;Kč&quot;;[Red]\-#,##0.00\ &quot;Kč&quot;"/>
    <numFmt numFmtId="182" formatCode="_-* #,##0\ &quot;Kč&quot;_-;\-* #,##0\ &quot;Kč&quot;_-;_-* &quot;-&quot;\ &quot;Kč&quot;_-;_-@_-"/>
    <numFmt numFmtId="183" formatCode="_-* #,##0\ _K_č_-;\-* #,##0\ _K_č_-;_-* &quot;-&quot;\ _K_č_-;_-@_-"/>
    <numFmt numFmtId="184" formatCode="_-* #,##0.00\ &quot;Kč&quot;_-;\-* #,##0.00\ &quot;Kč&quot;_-;_-* &quot;-&quot;??\ &quot;Kč&quot;_-;_-@_-"/>
    <numFmt numFmtId="185" formatCode="_-* #,##0.00\ _K_č_-;\-* #,##0.00\ _K_č_-;_-* &quot;-&quot;??\ _K_č_-;_-@_-"/>
    <numFmt numFmtId="186" formatCode="#,##0\ &quot;FB&quot;;\-#,##0\ &quot;FB&quot;"/>
    <numFmt numFmtId="187" formatCode="#,##0\ &quot;FB&quot;;[Red]\-#,##0\ &quot;FB&quot;"/>
    <numFmt numFmtId="188" formatCode="#,##0.00\ &quot;FB&quot;;\-#,##0.00\ &quot;FB&quot;"/>
    <numFmt numFmtId="189" formatCode="#,##0.00\ &quot;FB&quot;;[Red]\-#,##0.00\ &quot;FB&quot;"/>
    <numFmt numFmtId="190" formatCode="_-* #,##0\ &quot;FB&quot;_-;\-* #,##0\ &quot;FB&quot;_-;_-* &quot;-&quot;\ &quot;FB&quot;_-;_-@_-"/>
    <numFmt numFmtId="191" formatCode="_-* #,##0\ _F_B_-;\-* #,##0\ _F_B_-;_-* &quot;-&quot;\ _F_B_-;_-@_-"/>
    <numFmt numFmtId="192" formatCode="_-* #,##0.00\ &quot;FB&quot;_-;\-* #,##0.00\ &quot;FB&quot;_-;_-* &quot;-&quot;??\ &quot;FB&quot;_-;_-@_-"/>
    <numFmt numFmtId="193" formatCode="_-* #,##0.00\ _F_B_-;\-* #,##0.00\ _F_B_-;_-* &quot;-&quot;??\ _F_B_-;_-@_-"/>
    <numFmt numFmtId="194" formatCode="0.000000"/>
    <numFmt numFmtId="195" formatCode="0.00000"/>
    <numFmt numFmtId="196" formatCode="0.0000"/>
    <numFmt numFmtId="197" formatCode="0.000"/>
    <numFmt numFmtId="198" formatCode="0_ ;\-0\ "/>
    <numFmt numFmtId="199" formatCode="_(* #,##0.00_);_(* \(#,##0.00\);_(* &quot;-&quot;??_);_(@_)"/>
    <numFmt numFmtId="200" formatCode="_(* #,##0_);_(* \(#,##0\);_(* &quot;-&quot;_);_(@_)"/>
    <numFmt numFmtId="201" formatCode="_(&quot;$&quot;* #,##0.00_);_(&quot;$&quot;* \(#,##0.00\);_(&quot;$&quot;* &quot;-&quot;??_);_(@_)"/>
    <numFmt numFmtId="202" formatCode="_(&quot;$&quot;* #,##0_);_(&quot;$&quot;* \(#,##0\);_(&quot;$&quot;* &quot;-&quot;_);_(@_)"/>
    <numFmt numFmtId="203" formatCode="_-&quot;£&quot;* #,##0.00_-;[Red]\-&quot;£&quot;* #,##0.00_-;_-&quot;£&quot;* &quot;-&quot;??_-;_-@_-"/>
    <numFmt numFmtId="204" formatCode="0.0%"/>
    <numFmt numFmtId="205" formatCode="[$-809]dd\ mmmm\ yyyy"/>
    <numFmt numFmtId="206" formatCode="[$€-2]\ #,##0.00"/>
    <numFmt numFmtId="207" formatCode="0.0"/>
    <numFmt numFmtId="208" formatCode="#,##0\ _F_B"/>
    <numFmt numFmtId="209" formatCode="0.0000000"/>
    <numFmt numFmtId="210" formatCode="0.00000000"/>
    <numFmt numFmtId="211" formatCode="&quot;Yes&quot;;&quot;Yes&quot;;&quot;No&quot;"/>
    <numFmt numFmtId="212" formatCode="&quot;True&quot;;&quot;True&quot;;&quot;False&quot;"/>
    <numFmt numFmtId="213" formatCode="&quot;On&quot;;&quot;On&quot;;&quot;Off&quot;"/>
    <numFmt numFmtId="214" formatCode="[$-80C]dddd\ d\ mmmm\ yyyy"/>
    <numFmt numFmtId="215" formatCode="[$€-2]\ #,##0.00_);[Red]\([$€-2]\ #,##0.00\)"/>
    <numFmt numFmtId="216" formatCode="0.000%"/>
    <numFmt numFmtId="217" formatCode="0.0000%"/>
    <numFmt numFmtId="218" formatCode="0.00000%"/>
    <numFmt numFmtId="219" formatCode="0.000000%"/>
  </numFmts>
  <fonts count="62">
    <font>
      <sz val="10"/>
      <name val="Arial"/>
      <family val="0"/>
    </font>
    <font>
      <b/>
      <sz val="10"/>
      <name val="Arial"/>
      <family val="2"/>
    </font>
    <font>
      <b/>
      <sz val="9"/>
      <name val="Arial"/>
      <family val="2"/>
    </font>
    <font>
      <b/>
      <sz val="12"/>
      <name val="Arial"/>
      <family val="2"/>
    </font>
    <font>
      <sz val="10"/>
      <color indexed="8"/>
      <name val="Arial"/>
      <family val="2"/>
    </font>
    <font>
      <b/>
      <sz val="10"/>
      <color indexed="8"/>
      <name val="Arial"/>
      <family val="2"/>
    </font>
    <font>
      <sz val="9"/>
      <name val="Arial"/>
      <family val="2"/>
    </font>
    <font>
      <u val="single"/>
      <sz val="10"/>
      <color indexed="12"/>
      <name val="Arial"/>
      <family val="2"/>
    </font>
    <font>
      <u val="single"/>
      <sz val="10"/>
      <color indexed="36"/>
      <name val="Arial"/>
      <family val="2"/>
    </font>
    <font>
      <b/>
      <sz val="8"/>
      <name val="Arial"/>
      <family val="2"/>
    </font>
    <font>
      <i/>
      <sz val="8"/>
      <name val="Arial"/>
      <family val="2"/>
    </font>
    <font>
      <sz val="8"/>
      <name val="Arial"/>
      <family val="2"/>
    </font>
    <font>
      <sz val="6"/>
      <name val="Arial"/>
      <family val="2"/>
    </font>
    <font>
      <sz val="6"/>
      <color indexed="10"/>
      <name val="Arial"/>
      <family val="2"/>
    </font>
    <font>
      <sz val="11"/>
      <name val="Arial"/>
      <family val="2"/>
    </font>
    <font>
      <vertAlign val="superscript"/>
      <sz val="11"/>
      <name val="Arial"/>
      <family val="2"/>
    </font>
    <font>
      <b/>
      <sz val="11"/>
      <name val="Arial"/>
      <family val="2"/>
    </font>
    <font>
      <sz val="7"/>
      <name val="Arial"/>
      <family val="2"/>
    </font>
    <font>
      <i/>
      <sz val="10"/>
      <name val="Arial"/>
      <family val="2"/>
    </font>
    <font>
      <b/>
      <sz val="10"/>
      <color indexed="10"/>
      <name val="Arial"/>
      <family val="2"/>
    </font>
    <font>
      <b/>
      <sz val="10"/>
      <color indexed="10"/>
      <name val="Wingdings"/>
      <family val="0"/>
    </font>
    <font>
      <b/>
      <sz val="10"/>
      <name val="Wingdings"/>
      <family val="0"/>
    </font>
    <font>
      <sz val="10"/>
      <name val="Wingding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rgb="FFFF0000"/>
      <name val="Arial"/>
      <family val="2"/>
    </font>
    <font>
      <b/>
      <sz val="10"/>
      <color rgb="FFFF0000"/>
      <name val="Arial"/>
      <family val="2"/>
    </font>
  </fonts>
  <fills count="6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Down">
        <fgColor indexed="47"/>
        <bgColor indexed="47"/>
      </patternFill>
    </fill>
    <fill>
      <patternFill patternType="solid">
        <fgColor indexed="26"/>
        <bgColor indexed="64"/>
      </patternFill>
    </fill>
    <fill>
      <patternFill patternType="lightDown">
        <fgColor indexed="47"/>
        <bgColor indexed="26"/>
      </patternFill>
    </fill>
    <fill>
      <patternFill patternType="solid">
        <fgColor indexed="47"/>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lightDown">
        <fgColor indexed="47"/>
        <bgColor indexed="10"/>
      </patternFill>
    </fill>
    <fill>
      <patternFill patternType="solid">
        <fgColor indexed="10"/>
        <bgColor indexed="64"/>
      </patternFill>
    </fill>
    <fill>
      <patternFill patternType="solid">
        <fgColor indexed="8"/>
        <bgColor indexed="64"/>
      </patternFill>
    </fill>
    <fill>
      <patternFill patternType="solid">
        <fgColor theme="9" tint="0.7999799847602844"/>
        <bgColor indexed="64"/>
      </patternFill>
    </fill>
    <fill>
      <patternFill patternType="lightDown">
        <fgColor indexed="47"/>
        <bgColor theme="9" tint="0.7999799847602844"/>
      </patternFill>
    </fill>
    <fill>
      <patternFill patternType="lightDown">
        <fgColor rgb="FFFFCC99"/>
      </patternFill>
    </fill>
    <fill>
      <patternFill patternType="lightDown">
        <fgColor rgb="FFFFCC99"/>
        <bgColor rgb="FFFFCC99"/>
      </patternFill>
    </fill>
    <fill>
      <patternFill patternType="solid">
        <fgColor theme="1"/>
        <bgColor indexed="64"/>
      </patternFill>
    </fill>
    <fill>
      <patternFill patternType="lightDown">
        <fgColor rgb="FFFFCC99"/>
        <bgColor indexed="47"/>
      </patternFill>
    </fill>
    <fill>
      <patternFill patternType="solid">
        <fgColor rgb="FFFFFFCC"/>
        <bgColor indexed="64"/>
      </patternFill>
    </fill>
    <fill>
      <patternFill patternType="solid">
        <fgColor rgb="FFFFCC99"/>
        <bgColor indexed="64"/>
      </patternFill>
    </fill>
    <fill>
      <patternFill patternType="solid">
        <fgColor theme="1"/>
        <bgColor indexed="64"/>
      </patternFill>
    </fill>
    <fill>
      <patternFill patternType="solid">
        <fgColor rgb="FFFFCC99"/>
        <bgColor indexed="64"/>
      </patternFill>
    </fill>
    <fill>
      <patternFill patternType="lightDown">
        <fgColor theme="9" tint="0.7999200224876404"/>
        <bgColor rgb="FFFFFFCC"/>
      </patternFill>
    </fill>
    <fill>
      <patternFill patternType="lightDown">
        <fgColor theme="9" tint="0.7999200224876404"/>
        <bgColor theme="9" tint="0.7999799847602844"/>
      </patternFill>
    </fill>
    <fill>
      <patternFill patternType="solid">
        <fgColor theme="0"/>
        <bgColor indexed="64"/>
      </patternFill>
    </fill>
    <fill>
      <patternFill patternType="solid">
        <fgColor rgb="FFFFC000"/>
        <bgColor indexed="64"/>
      </patternFill>
    </fill>
    <fill>
      <patternFill patternType="solid">
        <fgColor theme="9" tint="0.7999799847602844"/>
        <bgColor indexed="64"/>
      </patternFill>
    </fill>
    <fill>
      <patternFill patternType="solid">
        <fgColor theme="1"/>
        <bgColor indexed="64"/>
      </patternFill>
    </fill>
    <fill>
      <patternFill patternType="solid">
        <fgColor indexed="8"/>
        <bgColor indexed="64"/>
      </patternFill>
    </fill>
    <fill>
      <patternFill patternType="solid">
        <fgColor theme="1"/>
        <bgColor indexed="64"/>
      </patternFill>
    </fill>
    <fill>
      <patternFill patternType="solid">
        <fgColor theme="9" tint="0.39998000860214233"/>
        <bgColor indexed="64"/>
      </patternFill>
    </fill>
    <fill>
      <patternFill patternType="solid">
        <fgColor theme="1"/>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style="medium"/>
    </border>
    <border>
      <left style="medium"/>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medium"/>
      <top style="medium"/>
      <bottom style="medium"/>
    </border>
    <border>
      <left style="thin"/>
      <right style="medium"/>
      <top>
        <color indexed="63"/>
      </top>
      <bottom style="thin"/>
    </border>
    <border>
      <left style="thin"/>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style="medium"/>
      <top style="medium"/>
      <bottom style="thin"/>
    </border>
    <border>
      <left style="medium"/>
      <right style="medium"/>
      <top>
        <color indexed="63"/>
      </top>
      <bottom style="thin"/>
    </border>
    <border>
      <left style="medium"/>
      <right style="medium"/>
      <top style="thin"/>
      <bottom>
        <color indexed="63"/>
      </bottom>
    </border>
    <border>
      <left style="medium"/>
      <right style="medium"/>
      <top style="hair"/>
      <bottom style="hair"/>
    </border>
    <border>
      <left style="thin"/>
      <right style="medium"/>
      <top style="thin"/>
      <bottom style="thin"/>
    </border>
    <border>
      <left style="thin"/>
      <right style="medium"/>
      <top style="thin"/>
      <bottom>
        <color indexed="63"/>
      </bottom>
    </border>
    <border>
      <left style="thin"/>
      <right style="thin"/>
      <top style="thin"/>
      <bottom style="thin"/>
    </border>
    <border>
      <left style="thin"/>
      <right style="thin"/>
      <top style="thin"/>
      <bottom>
        <color indexed="63"/>
      </bottom>
    </border>
    <border>
      <left>
        <color indexed="63"/>
      </left>
      <right style="thin"/>
      <top style="medium"/>
      <bottom style="medium"/>
    </border>
    <border>
      <left>
        <color indexed="63"/>
      </left>
      <right>
        <color indexed="63"/>
      </right>
      <top style="medium"/>
      <bottom style="medium"/>
    </border>
    <border>
      <left style="medium"/>
      <right style="medium"/>
      <top style="dotted"/>
      <bottom>
        <color indexed="63"/>
      </bottom>
    </border>
    <border>
      <left style="thin"/>
      <right style="thin"/>
      <top>
        <color indexed="63"/>
      </top>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style="thin"/>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thin"/>
      <right>
        <color indexed="63"/>
      </right>
      <top style="thin"/>
      <bottom style="thin"/>
    </border>
    <border>
      <left>
        <color indexed="63"/>
      </left>
      <right style="medium"/>
      <top style="thin"/>
      <bottom>
        <color indexed="63"/>
      </bottom>
    </border>
    <border>
      <left style="thin"/>
      <right style="thin"/>
      <top style="medium"/>
      <bottom style="thin"/>
    </border>
    <border>
      <left style="thin"/>
      <right style="thin"/>
      <top style="thin"/>
      <bottom style="medium"/>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color indexed="63"/>
      </top>
      <bottom style="medium"/>
    </border>
    <border>
      <left>
        <color indexed="63"/>
      </left>
      <right style="medium"/>
      <top>
        <color indexed="63"/>
      </top>
      <bottom>
        <color indexed="63"/>
      </bottom>
    </border>
    <border>
      <left style="thin"/>
      <right style="medium"/>
      <top>
        <color indexed="63"/>
      </top>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style="medium"/>
      <top style="thin"/>
      <bottom style="double"/>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8"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29" borderId="1" applyNumberFormat="0" applyAlignment="0" applyProtection="0"/>
    <xf numFmtId="0" fontId="53" fillId="0" borderId="6" applyNumberFormat="0" applyFill="0" applyAlignment="0" applyProtection="0"/>
    <xf numFmtId="0" fontId="54" fillId="30" borderId="0" applyNumberFormat="0" applyBorder="0" applyAlignment="0" applyProtection="0"/>
    <xf numFmtId="0" fontId="4" fillId="0" borderId="0">
      <alignment/>
      <protection/>
    </xf>
    <xf numFmtId="0" fontId="0" fillId="31" borderId="7" applyNumberFormat="0" applyFont="0" applyAlignment="0" applyProtection="0"/>
    <xf numFmtId="0" fontId="55" fillId="2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539">
    <xf numFmtId="0" fontId="0" fillId="0" borderId="0" xfId="0" applyAlignment="1">
      <alignment/>
    </xf>
    <xf numFmtId="0" fontId="2" fillId="32" borderId="10" xfId="0" applyFont="1" applyFill="1" applyBorder="1" applyAlignment="1" applyProtection="1">
      <alignment/>
      <protection/>
    </xf>
    <xf numFmtId="0" fontId="2" fillId="32" borderId="11" xfId="0" applyFont="1" applyFill="1" applyBorder="1" applyAlignment="1" applyProtection="1">
      <alignment/>
      <protection/>
    </xf>
    <xf numFmtId="0" fontId="2" fillId="32" borderId="12" xfId="0" applyFont="1" applyFill="1" applyBorder="1" applyAlignment="1" applyProtection="1">
      <alignment/>
      <protection/>
    </xf>
    <xf numFmtId="0" fontId="3" fillId="32" borderId="12" xfId="0" applyFont="1" applyFill="1" applyBorder="1" applyAlignment="1" applyProtection="1">
      <alignment horizontal="left" vertical="center" wrapText="1"/>
      <protection/>
    </xf>
    <xf numFmtId="0" fontId="1" fillId="32" borderId="10" xfId="0" applyFont="1" applyFill="1" applyBorder="1" applyAlignment="1" applyProtection="1">
      <alignment horizontal="center" vertical="center" wrapText="1"/>
      <protection/>
    </xf>
    <xf numFmtId="0" fontId="1" fillId="32" borderId="12" xfId="0" applyFont="1" applyFill="1" applyBorder="1" applyAlignment="1" applyProtection="1">
      <alignment horizontal="left" vertical="center"/>
      <protection/>
    </xf>
    <xf numFmtId="0" fontId="6" fillId="32" borderId="13" xfId="0" applyFont="1" applyFill="1" applyBorder="1" applyAlignment="1" applyProtection="1" quotePrefix="1">
      <alignment horizontal="left" vertical="center"/>
      <protection/>
    </xf>
    <xf numFmtId="0" fontId="6" fillId="32" borderId="14" xfId="0" applyFont="1" applyFill="1" applyBorder="1" applyAlignment="1" applyProtection="1" quotePrefix="1">
      <alignment horizontal="left" vertical="center"/>
      <protection/>
    </xf>
    <xf numFmtId="0" fontId="6" fillId="32" borderId="15" xfId="0" applyFont="1" applyFill="1" applyBorder="1" applyAlignment="1" applyProtection="1" quotePrefix="1">
      <alignment horizontal="left" vertical="center"/>
      <protection/>
    </xf>
    <xf numFmtId="0" fontId="1" fillId="33" borderId="10" xfId="0" applyFont="1" applyFill="1" applyBorder="1" applyAlignment="1" applyProtection="1">
      <alignment horizontal="center" vertical="center"/>
      <protection/>
    </xf>
    <xf numFmtId="0" fontId="3" fillId="32" borderId="12" xfId="0" applyFont="1" applyFill="1" applyBorder="1" applyAlignment="1" applyProtection="1">
      <alignment horizontal="left" vertical="center"/>
      <protection/>
    </xf>
    <xf numFmtId="0" fontId="3" fillId="33" borderId="10" xfId="0" applyFont="1" applyFill="1" applyBorder="1" applyAlignment="1" applyProtection="1">
      <alignment horizontal="center" vertical="center"/>
      <protection/>
    </xf>
    <xf numFmtId="0" fontId="6" fillId="32" borderId="16" xfId="0" applyFont="1" applyFill="1" applyBorder="1" applyAlignment="1" applyProtection="1" quotePrefix="1">
      <alignment horizontal="left" vertical="center"/>
      <protection/>
    </xf>
    <xf numFmtId="0" fontId="10" fillId="32" borderId="17" xfId="0" applyFont="1" applyFill="1" applyBorder="1" applyAlignment="1" applyProtection="1">
      <alignment horizontal="center" vertical="center"/>
      <protection/>
    </xf>
    <xf numFmtId="0" fontId="10" fillId="32" borderId="18" xfId="0" applyFont="1" applyFill="1" applyBorder="1" applyAlignment="1" applyProtection="1">
      <alignment horizontal="center" vertical="center"/>
      <protection/>
    </xf>
    <xf numFmtId="0" fontId="10" fillId="32" borderId="19" xfId="0" applyFont="1" applyFill="1" applyBorder="1" applyAlignment="1" applyProtection="1">
      <alignment horizontal="center" vertical="center"/>
      <protection/>
    </xf>
    <xf numFmtId="0" fontId="2" fillId="32" borderId="12" xfId="0" applyFont="1" applyFill="1" applyBorder="1" applyAlignment="1" applyProtection="1">
      <alignment horizontal="center"/>
      <protection/>
    </xf>
    <xf numFmtId="9" fontId="2" fillId="32" borderId="20" xfId="0" applyNumberFormat="1" applyFont="1" applyFill="1" applyBorder="1" applyAlignment="1" applyProtection="1">
      <alignment horizontal="center"/>
      <protection/>
    </xf>
    <xf numFmtId="0" fontId="0" fillId="0" borderId="21"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10" fontId="0" fillId="0" borderId="21" xfId="0" applyNumberFormat="1" applyFont="1" applyFill="1" applyBorder="1" applyAlignment="1" applyProtection="1">
      <alignment horizontal="center" vertical="center"/>
      <protection locked="0"/>
    </xf>
    <xf numFmtId="0" fontId="9" fillId="32" borderId="10" xfId="0" applyFont="1" applyFill="1" applyBorder="1" applyAlignment="1" applyProtection="1">
      <alignment horizontal="center" vertical="center" wrapText="1"/>
      <protection/>
    </xf>
    <xf numFmtId="0" fontId="6" fillId="32" borderId="23" xfId="0" applyFont="1" applyFill="1" applyBorder="1" applyAlignment="1" applyProtection="1" quotePrefix="1">
      <alignment horizontal="left" vertical="center"/>
      <protection/>
    </xf>
    <xf numFmtId="0" fontId="6" fillId="32" borderId="24" xfId="0" applyFont="1" applyFill="1" applyBorder="1" applyAlignment="1" applyProtection="1" quotePrefix="1">
      <alignment horizontal="left" vertical="center"/>
      <protection/>
    </xf>
    <xf numFmtId="0" fontId="5" fillId="32" borderId="25" xfId="0" applyFont="1" applyFill="1" applyBorder="1" applyAlignment="1" applyProtection="1">
      <alignment horizontal="center" vertical="center"/>
      <protection/>
    </xf>
    <xf numFmtId="0" fontId="1" fillId="32" borderId="10" xfId="0" applyFont="1" applyFill="1" applyBorder="1" applyAlignment="1" applyProtection="1">
      <alignment vertical="center"/>
      <protection/>
    </xf>
    <xf numFmtId="0" fontId="3" fillId="32" borderId="12" xfId="0" applyFont="1" applyFill="1" applyBorder="1" applyAlignment="1" applyProtection="1">
      <alignment vertical="center"/>
      <protection/>
    </xf>
    <xf numFmtId="0" fontId="6" fillId="32" borderId="25" xfId="0" applyFont="1" applyFill="1" applyBorder="1" applyAlignment="1" applyProtection="1" quotePrefix="1">
      <alignment vertical="center"/>
      <protection/>
    </xf>
    <xf numFmtId="0" fontId="6" fillId="32" borderId="26" xfId="0" applyFont="1" applyFill="1" applyBorder="1" applyAlignment="1" applyProtection="1" quotePrefix="1">
      <alignment vertical="center"/>
      <protection/>
    </xf>
    <xf numFmtId="10" fontId="1" fillId="33" borderId="10" xfId="0" applyNumberFormat="1" applyFont="1" applyFill="1" applyBorder="1" applyAlignment="1" applyProtection="1">
      <alignment horizontal="center" vertical="center"/>
      <protection/>
    </xf>
    <xf numFmtId="10" fontId="3" fillId="33" borderId="10" xfId="0" applyNumberFormat="1" applyFont="1" applyFill="1" applyBorder="1" applyAlignment="1" applyProtection="1">
      <alignment horizontal="center" vertical="center"/>
      <protection/>
    </xf>
    <xf numFmtId="10" fontId="1" fillId="33" borderId="27" xfId="0" applyNumberFormat="1" applyFont="1" applyFill="1" applyBorder="1" applyAlignment="1" applyProtection="1">
      <alignment horizontal="center" vertical="center"/>
      <protection/>
    </xf>
    <xf numFmtId="0" fontId="0" fillId="34" borderId="0" xfId="0" applyFont="1" applyFill="1" applyAlignment="1" applyProtection="1">
      <alignment vertical="center"/>
      <protection/>
    </xf>
    <xf numFmtId="0" fontId="0" fillId="34" borderId="0" xfId="0" applyFont="1" applyFill="1" applyAlignment="1" applyProtection="1">
      <alignment/>
      <protection/>
    </xf>
    <xf numFmtId="0" fontId="1" fillId="35" borderId="10" xfId="0" applyFont="1" applyFill="1" applyBorder="1" applyAlignment="1" applyProtection="1">
      <alignment horizontal="center" vertical="center" wrapText="1"/>
      <protection/>
    </xf>
    <xf numFmtId="0" fontId="6" fillId="32" borderId="13" xfId="0" applyFont="1" applyFill="1" applyBorder="1" applyAlignment="1" applyProtection="1">
      <alignment vertical="center" wrapText="1"/>
      <protection/>
    </xf>
    <xf numFmtId="0" fontId="6" fillId="32" borderId="14" xfId="0" applyFont="1" applyFill="1" applyBorder="1" applyAlignment="1" applyProtection="1">
      <alignment vertical="center" wrapText="1"/>
      <protection/>
    </xf>
    <xf numFmtId="0" fontId="6" fillId="32" borderId="14" xfId="0" applyFont="1" applyFill="1" applyBorder="1" applyAlignment="1" applyProtection="1">
      <alignment vertical="center"/>
      <protection/>
    </xf>
    <xf numFmtId="0" fontId="2" fillId="32" borderId="14" xfId="0" applyFont="1" applyFill="1" applyBorder="1" applyAlignment="1" applyProtection="1">
      <alignment vertical="center"/>
      <protection/>
    </xf>
    <xf numFmtId="0" fontId="1" fillId="32" borderId="16" xfId="0" applyFont="1" applyFill="1" applyBorder="1" applyAlignment="1" applyProtection="1">
      <alignment vertical="center"/>
      <protection/>
    </xf>
    <xf numFmtId="0" fontId="0" fillId="34" borderId="0" xfId="0" applyFill="1" applyAlignment="1">
      <alignment/>
    </xf>
    <xf numFmtId="0" fontId="2" fillId="32" borderId="1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protection locked="0"/>
    </xf>
    <xf numFmtId="14" fontId="0" fillId="0" borderId="28" xfId="0" applyNumberFormat="1" applyFont="1" applyFill="1" applyBorder="1" applyAlignment="1" applyProtection="1">
      <alignment horizontal="center"/>
      <protection locked="0"/>
    </xf>
    <xf numFmtId="2" fontId="0" fillId="0" borderId="23" xfId="0" applyNumberFormat="1" applyFont="1" applyFill="1" applyBorder="1" applyAlignment="1" applyProtection="1">
      <alignment horizontal="center"/>
      <protection locked="0"/>
    </xf>
    <xf numFmtId="0" fontId="0" fillId="0" borderId="23" xfId="0" applyFont="1" applyFill="1" applyBorder="1" applyAlignment="1" applyProtection="1">
      <alignment horizontal="center"/>
      <protection locked="0"/>
    </xf>
    <xf numFmtId="14" fontId="0" fillId="0" borderId="23" xfId="0" applyNumberFormat="1" applyFont="1" applyFill="1" applyBorder="1" applyAlignment="1" applyProtection="1">
      <alignment horizontal="center"/>
      <protection locked="0"/>
    </xf>
    <xf numFmtId="0" fontId="0" fillId="0" borderId="24" xfId="0" applyFont="1" applyFill="1" applyBorder="1" applyAlignment="1" applyProtection="1">
      <alignment horizontal="center"/>
      <protection locked="0"/>
    </xf>
    <xf numFmtId="14" fontId="0" fillId="0" borderId="24" xfId="0" applyNumberFormat="1" applyFont="1" applyFill="1" applyBorder="1" applyAlignment="1" applyProtection="1">
      <alignment horizontal="center"/>
      <protection locked="0"/>
    </xf>
    <xf numFmtId="2" fontId="0" fillId="0" borderId="24" xfId="0" applyNumberFormat="1" applyFont="1" applyFill="1" applyBorder="1" applyAlignment="1" applyProtection="1">
      <alignment horizontal="center"/>
      <protection locked="0"/>
    </xf>
    <xf numFmtId="2" fontId="1" fillId="33" borderId="10" xfId="0" applyNumberFormat="1" applyFont="1" applyFill="1" applyBorder="1" applyAlignment="1" applyProtection="1">
      <alignment horizontal="center"/>
      <protection/>
    </xf>
    <xf numFmtId="0" fontId="1" fillId="32" borderId="10" xfId="0" applyFont="1" applyFill="1" applyBorder="1" applyAlignment="1">
      <alignment horizontal="center" vertical="center"/>
    </xf>
    <xf numFmtId="0" fontId="12" fillId="34" borderId="0" xfId="0" applyFont="1" applyFill="1" applyAlignment="1">
      <alignment/>
    </xf>
    <xf numFmtId="0" fontId="0" fillId="34" borderId="0" xfId="0" applyFill="1" applyAlignment="1" applyProtection="1">
      <alignment horizontal="center"/>
      <protection/>
    </xf>
    <xf numFmtId="0" fontId="0" fillId="34" borderId="0" xfId="0" applyFill="1" applyAlignment="1" applyProtection="1">
      <alignment/>
      <protection/>
    </xf>
    <xf numFmtId="0" fontId="1" fillId="32" borderId="10" xfId="0" applyFont="1" applyFill="1" applyBorder="1" applyAlignment="1" applyProtection="1">
      <alignment horizontal="center"/>
      <protection/>
    </xf>
    <xf numFmtId="14" fontId="0" fillId="0" borderId="28" xfId="0" applyNumberFormat="1" applyFont="1" applyFill="1" applyBorder="1" applyAlignment="1" applyProtection="1">
      <alignment horizontal="center" vertical="center"/>
      <protection locked="0"/>
    </xf>
    <xf numFmtId="2" fontId="0" fillId="0" borderId="25" xfId="0" applyNumberFormat="1" applyFont="1" applyFill="1" applyBorder="1" applyAlignment="1" applyProtection="1">
      <alignment horizontal="center" vertical="center"/>
      <protection locked="0"/>
    </xf>
    <xf numFmtId="14" fontId="0" fillId="0" borderId="29" xfId="0" applyNumberFormat="1" applyFont="1" applyFill="1" applyBorder="1" applyAlignment="1" applyProtection="1">
      <alignment horizontal="center" vertical="center"/>
      <protection locked="0"/>
    </xf>
    <xf numFmtId="2" fontId="0" fillId="0" borderId="30" xfId="0" applyNumberFormat="1" applyFont="1" applyFill="1" applyBorder="1" applyAlignment="1" applyProtection="1">
      <alignment horizontal="center" vertical="center"/>
      <protection locked="0"/>
    </xf>
    <xf numFmtId="2" fontId="0" fillId="0" borderId="23" xfId="0" applyNumberFormat="1" applyFont="1" applyFill="1" applyBorder="1" applyAlignment="1" applyProtection="1">
      <alignment horizontal="center" vertical="center"/>
      <protection locked="0"/>
    </xf>
    <xf numFmtId="2" fontId="0" fillId="0" borderId="26" xfId="0" applyNumberFormat="1" applyFont="1" applyFill="1" applyBorder="1" applyAlignment="1" applyProtection="1">
      <alignment horizontal="center" vertical="center"/>
      <protection locked="0"/>
    </xf>
    <xf numFmtId="2" fontId="0" fillId="0" borderId="29" xfId="0" applyNumberFormat="1" applyFont="1" applyFill="1" applyBorder="1" applyAlignment="1" applyProtection="1">
      <alignment horizontal="center" vertical="center"/>
      <protection locked="0"/>
    </xf>
    <xf numFmtId="14" fontId="0" fillId="0" borderId="23" xfId="0" applyNumberFormat="1" applyFont="1" applyFill="1" applyBorder="1" applyAlignment="1" applyProtection="1">
      <alignment horizontal="center" vertical="center"/>
      <protection locked="0"/>
    </xf>
    <xf numFmtId="14" fontId="0" fillId="0" borderId="24" xfId="0" applyNumberFormat="1" applyFont="1" applyFill="1" applyBorder="1" applyAlignment="1" applyProtection="1">
      <alignment horizontal="center" vertical="center"/>
      <protection locked="0"/>
    </xf>
    <xf numFmtId="2" fontId="0" fillId="0" borderId="24" xfId="0" applyNumberFormat="1"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10" fontId="4" fillId="33" borderId="31" xfId="0" applyNumberFormat="1" applyFont="1" applyFill="1" applyBorder="1" applyAlignment="1" applyProtection="1">
      <alignment horizontal="center" vertical="center"/>
      <protection/>
    </xf>
    <xf numFmtId="0" fontId="0" fillId="34" borderId="0" xfId="0" applyFont="1" applyFill="1" applyAlignment="1" applyProtection="1">
      <alignment horizontal="center"/>
      <protection/>
    </xf>
    <xf numFmtId="2" fontId="0" fillId="0" borderId="21" xfId="0" applyNumberFormat="1" applyFont="1" applyFill="1" applyBorder="1" applyAlignment="1" applyProtection="1">
      <alignment horizontal="center" vertical="center"/>
      <protection locked="0"/>
    </xf>
    <xf numFmtId="2" fontId="0" fillId="0" borderId="32" xfId="0" applyNumberFormat="1" applyFont="1" applyFill="1" applyBorder="1" applyAlignment="1" applyProtection="1">
      <alignment horizontal="center" vertical="center"/>
      <protection locked="0"/>
    </xf>
    <xf numFmtId="2" fontId="0" fillId="0" borderId="33"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protection locked="0"/>
    </xf>
    <xf numFmtId="2" fontId="1" fillId="33" borderId="10" xfId="0" applyNumberFormat="1" applyFont="1" applyFill="1" applyBorder="1" applyAlignment="1" applyProtection="1">
      <alignment horizontal="center" vertical="center"/>
      <protection/>
    </xf>
    <xf numFmtId="2" fontId="0" fillId="36" borderId="21" xfId="0" applyNumberFormat="1" applyFont="1" applyFill="1" applyBorder="1" applyAlignment="1" applyProtection="1">
      <alignment horizontal="center" vertical="center"/>
      <protection/>
    </xf>
    <xf numFmtId="2" fontId="0" fillId="36" borderId="32" xfId="0" applyNumberFormat="1" applyFont="1" applyFill="1" applyBorder="1" applyAlignment="1" applyProtection="1">
      <alignment horizontal="center" vertical="center"/>
      <protection/>
    </xf>
    <xf numFmtId="2" fontId="0" fillId="36" borderId="33" xfId="0" applyNumberFormat="1" applyFont="1" applyFill="1" applyBorder="1" applyAlignment="1" applyProtection="1">
      <alignment horizontal="center" vertical="center"/>
      <protection/>
    </xf>
    <xf numFmtId="0" fontId="1" fillId="0" borderId="10" xfId="0" applyFont="1" applyFill="1" applyBorder="1" applyAlignment="1" applyProtection="1">
      <alignment horizontal="center" vertical="center"/>
      <protection locked="0"/>
    </xf>
    <xf numFmtId="1" fontId="0" fillId="0" borderId="28" xfId="0" applyNumberFormat="1" applyFont="1" applyFill="1" applyBorder="1" applyAlignment="1" applyProtection="1">
      <alignment horizontal="center"/>
      <protection locked="0"/>
    </xf>
    <xf numFmtId="1" fontId="0" fillId="0" borderId="23" xfId="0" applyNumberFormat="1" applyFont="1" applyFill="1" applyBorder="1" applyAlignment="1" applyProtection="1">
      <alignment horizontal="center"/>
      <protection locked="0"/>
    </xf>
    <xf numFmtId="1" fontId="0" fillId="0" borderId="24" xfId="0" applyNumberFormat="1" applyFont="1" applyFill="1" applyBorder="1" applyAlignment="1" applyProtection="1">
      <alignment horizontal="center"/>
      <protection locked="0"/>
    </xf>
    <xf numFmtId="10" fontId="0" fillId="36" borderId="28" xfId="0" applyNumberFormat="1" applyFont="1" applyFill="1" applyBorder="1" applyAlignment="1" applyProtection="1">
      <alignment horizontal="center"/>
      <protection/>
    </xf>
    <xf numFmtId="10" fontId="0" fillId="36" borderId="23" xfId="0" applyNumberFormat="1" applyFont="1" applyFill="1" applyBorder="1" applyAlignment="1" applyProtection="1">
      <alignment horizontal="center"/>
      <protection/>
    </xf>
    <xf numFmtId="10" fontId="0" fillId="36" borderId="24" xfId="0" applyNumberFormat="1" applyFont="1" applyFill="1" applyBorder="1" applyAlignment="1" applyProtection="1">
      <alignment horizontal="center"/>
      <protection/>
    </xf>
    <xf numFmtId="2" fontId="1" fillId="36" borderId="25" xfId="0" applyNumberFormat="1" applyFont="1" applyFill="1" applyBorder="1" applyAlignment="1" applyProtection="1">
      <alignment horizontal="center" vertical="center"/>
      <protection/>
    </xf>
    <xf numFmtId="14" fontId="1" fillId="0" borderId="10" xfId="0" applyNumberFormat="1" applyFont="1" applyFill="1" applyBorder="1" applyAlignment="1" applyProtection="1">
      <alignment horizontal="center" vertical="center"/>
      <protection locked="0"/>
    </xf>
    <xf numFmtId="0" fontId="1" fillId="37" borderId="10" xfId="0" applyFont="1" applyFill="1" applyBorder="1" applyAlignment="1">
      <alignment/>
    </xf>
    <xf numFmtId="0" fontId="6" fillId="32" borderId="30" xfId="0" applyFont="1" applyFill="1" applyBorder="1" applyAlignment="1" applyProtection="1" quotePrefix="1">
      <alignment horizontal="left" vertical="center"/>
      <protection/>
    </xf>
    <xf numFmtId="0" fontId="14" fillId="32" borderId="34" xfId="0" applyFont="1" applyFill="1" applyBorder="1" applyAlignment="1" applyProtection="1">
      <alignment horizontal="left" vertical="top" wrapText="1"/>
      <protection/>
    </xf>
    <xf numFmtId="0" fontId="14" fillId="32" borderId="34" xfId="0" applyFont="1" applyFill="1" applyBorder="1" applyAlignment="1">
      <alignment horizontal="left" vertical="top" wrapText="1"/>
    </xf>
    <xf numFmtId="0" fontId="14" fillId="38" borderId="34" xfId="0" applyFont="1" applyFill="1" applyBorder="1" applyAlignment="1">
      <alignment horizontal="left" vertical="top" wrapText="1"/>
    </xf>
    <xf numFmtId="0" fontId="14" fillId="35" borderId="34" xfId="0" applyFont="1" applyFill="1" applyBorder="1" applyAlignment="1" applyProtection="1">
      <alignment horizontal="left" vertical="top" wrapText="1"/>
      <protection/>
    </xf>
    <xf numFmtId="0" fontId="14" fillId="32" borderId="34" xfId="0" applyFont="1" applyFill="1" applyBorder="1" applyAlignment="1" applyProtection="1" quotePrefix="1">
      <alignment horizontal="left" vertical="top" wrapText="1"/>
      <protection/>
    </xf>
    <xf numFmtId="9" fontId="14" fillId="32" borderId="34" xfId="0" applyNumberFormat="1" applyFont="1" applyFill="1" applyBorder="1" applyAlignment="1" applyProtection="1">
      <alignment horizontal="left" vertical="top" wrapText="1"/>
      <protection/>
    </xf>
    <xf numFmtId="0" fontId="1" fillId="37" borderId="25" xfId="0" applyFont="1" applyFill="1" applyBorder="1" applyAlignment="1">
      <alignment horizontal="left" vertical="top" wrapText="1"/>
    </xf>
    <xf numFmtId="0" fontId="14" fillId="38" borderId="34" xfId="0" applyFont="1" applyFill="1" applyBorder="1" applyAlignment="1" applyProtection="1">
      <alignment horizontal="left" vertical="top" wrapText="1"/>
      <protection/>
    </xf>
    <xf numFmtId="0" fontId="15" fillId="32" borderId="34" xfId="0" applyFont="1" applyFill="1" applyBorder="1" applyAlignment="1" applyProtection="1">
      <alignment horizontal="left" vertical="top" wrapText="1"/>
      <protection/>
    </xf>
    <xf numFmtId="0" fontId="14" fillId="32" borderId="34" xfId="0" applyNumberFormat="1" applyFont="1" applyFill="1" applyBorder="1" applyAlignment="1" applyProtection="1">
      <alignment horizontal="left" vertical="top" wrapText="1"/>
      <protection/>
    </xf>
    <xf numFmtId="0" fontId="0" fillId="34" borderId="0" xfId="0" applyFill="1" applyAlignment="1">
      <alignment horizontal="left" vertical="top" wrapText="1"/>
    </xf>
    <xf numFmtId="0" fontId="1" fillId="32" borderId="12" xfId="0" applyFont="1" applyFill="1" applyBorder="1" applyAlignment="1" applyProtection="1">
      <alignment vertical="center"/>
      <protection/>
    </xf>
    <xf numFmtId="0" fontId="1" fillId="32" borderId="20" xfId="0" applyFont="1" applyFill="1" applyBorder="1" applyAlignment="1" applyProtection="1">
      <alignment vertical="center"/>
      <protection/>
    </xf>
    <xf numFmtId="2" fontId="0" fillId="32" borderId="23" xfId="0" applyNumberFormat="1" applyFont="1" applyFill="1" applyBorder="1" applyAlignment="1" applyProtection="1">
      <alignment horizontal="center"/>
      <protection/>
    </xf>
    <xf numFmtId="0" fontId="0" fillId="38" borderId="28" xfId="0" applyFont="1" applyFill="1" applyBorder="1" applyAlignment="1" applyProtection="1">
      <alignment/>
      <protection/>
    </xf>
    <xf numFmtId="0" fontId="0" fillId="38" borderId="23" xfId="0" applyFont="1" applyFill="1" applyBorder="1" applyAlignment="1" applyProtection="1">
      <alignment/>
      <protection/>
    </xf>
    <xf numFmtId="0" fontId="0" fillId="38" borderId="24" xfId="0" applyFont="1" applyFill="1" applyBorder="1" applyAlignment="1" applyProtection="1">
      <alignment/>
      <protection/>
    </xf>
    <xf numFmtId="2" fontId="0" fillId="32" borderId="24" xfId="0" applyNumberFormat="1" applyFont="1" applyFill="1" applyBorder="1" applyAlignment="1" applyProtection="1">
      <alignment horizontal="center"/>
      <protection/>
    </xf>
    <xf numFmtId="0" fontId="0" fillId="34" borderId="0" xfId="0" applyFill="1" applyAlignment="1" applyProtection="1">
      <alignment horizontal="center" vertical="center" wrapText="1"/>
      <protection/>
    </xf>
    <xf numFmtId="0" fontId="14" fillId="32" borderId="35" xfId="0" applyNumberFormat="1" applyFont="1" applyFill="1" applyBorder="1" applyAlignment="1" applyProtection="1">
      <alignment horizontal="left" vertical="top" wrapText="1"/>
      <protection/>
    </xf>
    <xf numFmtId="0" fontId="14" fillId="32" borderId="34" xfId="0" applyFont="1" applyFill="1" applyBorder="1" applyAlignment="1" applyProtection="1">
      <alignment horizontal="left" vertical="center" wrapText="1"/>
      <protection/>
    </xf>
    <xf numFmtId="0" fontId="6" fillId="32" borderId="15" xfId="0" applyFont="1" applyFill="1" applyBorder="1" applyAlignment="1" applyProtection="1" quotePrefix="1">
      <alignment horizontal="left" vertical="center" wrapText="1"/>
      <protection/>
    </xf>
    <xf numFmtId="0" fontId="6" fillId="32" borderId="24" xfId="0" applyFont="1" applyFill="1" applyBorder="1" applyAlignment="1" applyProtection="1" quotePrefix="1">
      <alignment horizontal="left" vertical="center" wrapText="1"/>
      <protection/>
    </xf>
    <xf numFmtId="0" fontId="2" fillId="32" borderId="25" xfId="0" applyFont="1" applyFill="1" applyBorder="1" applyAlignment="1" applyProtection="1">
      <alignment horizontal="center" vertical="center" wrapText="1"/>
      <protection/>
    </xf>
    <xf numFmtId="0" fontId="1" fillId="32" borderId="25" xfId="0" applyFont="1" applyFill="1" applyBorder="1" applyAlignment="1" applyProtection="1">
      <alignment horizontal="center" vertical="center" wrapText="1"/>
      <protection/>
    </xf>
    <xf numFmtId="9" fontId="0" fillId="0" borderId="23" xfId="0" applyNumberFormat="1" applyFont="1" applyFill="1" applyBorder="1" applyAlignment="1" applyProtection="1">
      <alignment horizontal="center"/>
      <protection locked="0"/>
    </xf>
    <xf numFmtId="0" fontId="6" fillId="32" borderId="29" xfId="0" applyFont="1" applyFill="1" applyBorder="1" applyAlignment="1" applyProtection="1" quotePrefix="1">
      <alignment horizontal="left" vertical="center"/>
      <protection/>
    </xf>
    <xf numFmtId="0" fontId="1" fillId="32" borderId="27" xfId="0" applyFont="1" applyFill="1" applyBorder="1" applyAlignment="1" applyProtection="1">
      <alignment horizontal="left" vertical="center"/>
      <protection/>
    </xf>
    <xf numFmtId="0" fontId="14" fillId="32" borderId="34" xfId="0" applyFont="1" applyFill="1" applyBorder="1" applyAlignment="1" applyProtection="1" quotePrefix="1">
      <alignment horizontal="left" vertical="center" wrapText="1"/>
      <protection/>
    </xf>
    <xf numFmtId="0" fontId="16" fillId="32" borderId="34" xfId="0" applyFont="1" applyFill="1" applyBorder="1" applyAlignment="1" applyProtection="1" quotePrefix="1">
      <alignment horizontal="left" vertical="center" wrapText="1"/>
      <protection/>
    </xf>
    <xf numFmtId="0" fontId="2" fillId="32" borderId="14" xfId="0" applyFont="1" applyFill="1" applyBorder="1" applyAlignment="1" applyProtection="1" quotePrefix="1">
      <alignment horizontal="left" vertical="center"/>
      <protection/>
    </xf>
    <xf numFmtId="0" fontId="2" fillId="32" borderId="26" xfId="0" applyFont="1" applyFill="1" applyBorder="1" applyAlignment="1" applyProtection="1" quotePrefix="1">
      <alignment vertical="center"/>
      <protection/>
    </xf>
    <xf numFmtId="2" fontId="3" fillId="33" borderId="10" xfId="0" applyNumberFormat="1" applyFont="1" applyFill="1" applyBorder="1" applyAlignment="1" applyProtection="1">
      <alignment horizontal="center" vertical="center"/>
      <protection/>
    </xf>
    <xf numFmtId="0" fontId="2" fillId="32" borderId="36" xfId="0" applyFont="1" applyFill="1" applyBorder="1" applyAlignment="1" applyProtection="1">
      <alignment horizontal="center"/>
      <protection/>
    </xf>
    <xf numFmtId="0" fontId="1" fillId="32" borderId="37" xfId="0" applyFont="1" applyFill="1" applyBorder="1" applyAlignment="1" applyProtection="1">
      <alignment horizontal="left" vertical="center"/>
      <protection/>
    </xf>
    <xf numFmtId="0" fontId="1" fillId="32" borderId="20" xfId="0" applyFont="1" applyFill="1" applyBorder="1" applyAlignment="1" applyProtection="1">
      <alignment horizontal="left" vertical="center"/>
      <protection/>
    </xf>
    <xf numFmtId="0" fontId="3" fillId="32" borderId="12" xfId="0" applyNumberFormat="1" applyFont="1" applyFill="1" applyBorder="1" applyAlignment="1" applyProtection="1">
      <alignment horizontal="left"/>
      <protection/>
    </xf>
    <xf numFmtId="0" fontId="3" fillId="32" borderId="37" xfId="0" applyNumberFormat="1" applyFont="1" applyFill="1" applyBorder="1" applyAlignment="1" applyProtection="1">
      <alignment horizontal="left"/>
      <protection/>
    </xf>
    <xf numFmtId="0" fontId="3" fillId="32" borderId="20" xfId="0" applyNumberFormat="1" applyFont="1" applyFill="1" applyBorder="1" applyAlignment="1" applyProtection="1">
      <alignment horizontal="left"/>
      <protection/>
    </xf>
    <xf numFmtId="0" fontId="1" fillId="32" borderId="12" xfId="0" applyNumberFormat="1" applyFont="1" applyFill="1" applyBorder="1" applyAlignment="1" applyProtection="1">
      <alignment horizontal="left"/>
      <protection/>
    </xf>
    <xf numFmtId="49" fontId="0" fillId="0" borderId="34" xfId="0" applyNumberFormat="1" applyFill="1" applyBorder="1" applyAlignment="1" applyProtection="1">
      <alignment horizontal="center" vertical="center" wrapText="1"/>
      <protection locked="0"/>
    </xf>
    <xf numFmtId="14" fontId="0" fillId="0" borderId="34" xfId="0" applyNumberFormat="1" applyFill="1" applyBorder="1" applyAlignment="1" applyProtection="1">
      <alignment horizontal="center" vertical="center"/>
      <protection locked="0"/>
    </xf>
    <xf numFmtId="207" fontId="0" fillId="0" borderId="34" xfId="0" applyNumberFormat="1" applyFill="1" applyBorder="1" applyAlignment="1" applyProtection="1">
      <alignment horizontal="center" vertical="center"/>
      <protection locked="0"/>
    </xf>
    <xf numFmtId="2" fontId="0" fillId="0" borderId="34" xfId="0" applyNumberFormat="1" applyFill="1" applyBorder="1" applyAlignment="1" applyProtection="1">
      <alignment horizontal="center" vertical="center"/>
      <protection locked="0"/>
    </xf>
    <xf numFmtId="2" fontId="0" fillId="36" borderId="34" xfId="0" applyNumberFormat="1" applyFill="1" applyBorder="1" applyAlignment="1" applyProtection="1">
      <alignment horizontal="center" vertical="center"/>
      <protection/>
    </xf>
    <xf numFmtId="1" fontId="0" fillId="0" borderId="34" xfId="0" applyNumberFormat="1" applyFill="1" applyBorder="1" applyAlignment="1" applyProtection="1">
      <alignment horizontal="center" vertical="center"/>
      <protection locked="0"/>
    </xf>
    <xf numFmtId="9" fontId="0" fillId="0" borderId="34" xfId="0" applyNumberFormat="1" applyFill="1" applyBorder="1" applyAlignment="1" applyProtection="1">
      <alignment horizontal="center" vertical="center"/>
      <protection locked="0"/>
    </xf>
    <xf numFmtId="14" fontId="0" fillId="0" borderId="34" xfId="0" applyNumberFormat="1" applyFill="1" applyBorder="1" applyAlignment="1" applyProtection="1">
      <alignment horizontal="center" vertical="center" wrapText="1"/>
      <protection locked="0"/>
    </xf>
    <xf numFmtId="2" fontId="0" fillId="33" borderId="21" xfId="0" applyNumberFormat="1" applyFont="1" applyFill="1" applyBorder="1" applyAlignment="1" applyProtection="1">
      <alignment horizontal="center" vertical="center"/>
      <protection/>
    </xf>
    <xf numFmtId="2" fontId="0" fillId="33" borderId="32" xfId="0" applyNumberFormat="1" applyFont="1" applyFill="1" applyBorder="1" applyAlignment="1" applyProtection="1">
      <alignment horizontal="center" vertical="center"/>
      <protection/>
    </xf>
    <xf numFmtId="2" fontId="0" fillId="33" borderId="33" xfId="0" applyNumberFormat="1" applyFont="1" applyFill="1" applyBorder="1" applyAlignment="1" applyProtection="1">
      <alignment horizontal="center" vertical="center"/>
      <protection/>
    </xf>
    <xf numFmtId="2" fontId="0" fillId="33" borderId="38" xfId="0" applyNumberFormat="1" applyFont="1" applyFill="1" applyBorder="1" applyAlignment="1" applyProtection="1">
      <alignment horizontal="center" vertical="center"/>
      <protection/>
    </xf>
    <xf numFmtId="2" fontId="5" fillId="33" borderId="27" xfId="0" applyNumberFormat="1" applyFont="1" applyFill="1" applyBorder="1" applyAlignment="1" applyProtection="1">
      <alignment horizontal="center" vertical="center"/>
      <protection/>
    </xf>
    <xf numFmtId="4" fontId="0" fillId="0" borderId="39" xfId="0" applyNumberFormat="1" applyFont="1" applyFill="1" applyBorder="1" applyAlignment="1" applyProtection="1">
      <alignment horizontal="center" vertical="center"/>
      <protection locked="0"/>
    </xf>
    <xf numFmtId="4" fontId="0" fillId="0" borderId="34" xfId="0" applyNumberFormat="1" applyFont="1" applyFill="1" applyBorder="1" applyAlignment="1" applyProtection="1">
      <alignment horizontal="center" vertical="center"/>
      <protection locked="0"/>
    </xf>
    <xf numFmtId="4" fontId="0" fillId="0" borderId="35" xfId="0" applyNumberFormat="1" applyFont="1" applyFill="1" applyBorder="1" applyAlignment="1" applyProtection="1">
      <alignment horizontal="center" vertical="center"/>
      <protection locked="0"/>
    </xf>
    <xf numFmtId="0" fontId="1" fillId="32" borderId="16" xfId="0" applyFont="1" applyFill="1" applyBorder="1" applyAlignment="1" applyProtection="1">
      <alignment horizontal="left" vertical="center"/>
      <protection/>
    </xf>
    <xf numFmtId="2" fontId="5" fillId="33" borderId="16" xfId="0" applyNumberFormat="1" applyFont="1" applyFill="1" applyBorder="1" applyAlignment="1" applyProtection="1">
      <alignment horizontal="center" vertical="center"/>
      <protection/>
    </xf>
    <xf numFmtId="0" fontId="14" fillId="39" borderId="34" xfId="0" applyFont="1" applyFill="1" applyBorder="1" applyAlignment="1" applyProtection="1">
      <alignment horizontal="left" vertical="top" wrapText="1"/>
      <protection/>
    </xf>
    <xf numFmtId="49" fontId="0"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horizontal="center"/>
      <protection locked="0"/>
    </xf>
    <xf numFmtId="49" fontId="0" fillId="0" borderId="42" xfId="0" applyNumberFormat="1" applyFont="1" applyFill="1" applyBorder="1" applyAlignment="1" applyProtection="1">
      <alignment horizontal="center"/>
      <protection locked="0"/>
    </xf>
    <xf numFmtId="0" fontId="1" fillId="38" borderId="43" xfId="0" applyFont="1" applyFill="1" applyBorder="1" applyAlignment="1" applyProtection="1">
      <alignment horizontal="center" vertical="center" wrapText="1"/>
      <protection/>
    </xf>
    <xf numFmtId="0" fontId="14" fillId="40" borderId="34" xfId="0" applyFont="1" applyFill="1" applyBorder="1" applyAlignment="1" applyProtection="1">
      <alignment horizontal="left" vertical="center" wrapText="1"/>
      <protection/>
    </xf>
    <xf numFmtId="49" fontId="0" fillId="0" borderId="40" xfId="0" applyNumberFormat="1" applyFont="1" applyFill="1" applyBorder="1" applyAlignment="1" applyProtection="1">
      <alignment horizontal="center" vertical="center" wrapText="1"/>
      <protection locked="0"/>
    </xf>
    <xf numFmtId="49" fontId="0" fillId="0" borderId="44" xfId="0" applyNumberFormat="1" applyFont="1" applyFill="1" applyBorder="1" applyAlignment="1" applyProtection="1">
      <alignment horizontal="center" vertical="center" wrapText="1"/>
      <protection locked="0"/>
    </xf>
    <xf numFmtId="49" fontId="0" fillId="0" borderId="41" xfId="0" applyNumberFormat="1" applyFont="1" applyFill="1" applyBorder="1" applyAlignment="1" applyProtection="1">
      <alignment horizontal="center" vertical="center" wrapText="1"/>
      <protection locked="0"/>
    </xf>
    <xf numFmtId="49" fontId="0" fillId="0" borderId="42" xfId="0" applyNumberFormat="1" applyFont="1" applyFill="1" applyBorder="1" applyAlignment="1" applyProtection="1">
      <alignment horizontal="center" vertical="center" wrapText="1"/>
      <protection locked="0"/>
    </xf>
    <xf numFmtId="49" fontId="0" fillId="0" borderId="45" xfId="0" applyNumberFormat="1" applyFont="1" applyFill="1" applyBorder="1" applyAlignment="1" applyProtection="1">
      <alignment horizontal="center" vertical="center" wrapText="1"/>
      <protection locked="0"/>
    </xf>
    <xf numFmtId="49" fontId="0" fillId="0" borderId="46" xfId="0" applyNumberFormat="1" applyFont="1" applyFill="1" applyBorder="1" applyAlignment="1" applyProtection="1">
      <alignment horizontal="center" vertical="center" wrapText="1"/>
      <protection locked="0"/>
    </xf>
    <xf numFmtId="49" fontId="0" fillId="0" borderId="47" xfId="0" applyNumberFormat="1" applyFont="1" applyFill="1" applyBorder="1" applyAlignment="1" applyProtection="1">
      <alignment horizontal="center" vertical="center" wrapText="1"/>
      <protection locked="0"/>
    </xf>
    <xf numFmtId="49" fontId="0" fillId="0" borderId="48" xfId="0" applyNumberFormat="1" applyFont="1" applyFill="1" applyBorder="1" applyAlignment="1" applyProtection="1">
      <alignment horizontal="center" vertical="center" wrapText="1"/>
      <protection locked="0"/>
    </xf>
    <xf numFmtId="0" fontId="0" fillId="0" borderId="49" xfId="0" applyNumberFormat="1" applyFill="1" applyBorder="1" applyAlignment="1" applyProtection="1">
      <alignment horizontal="center" vertical="center"/>
      <protection locked="0"/>
    </xf>
    <xf numFmtId="49" fontId="0" fillId="0" borderId="18" xfId="0" applyNumberFormat="1" applyFill="1" applyBorder="1" applyAlignment="1" applyProtection="1">
      <alignment horizontal="center" vertical="center" wrapText="1"/>
      <protection locked="0"/>
    </xf>
    <xf numFmtId="2" fontId="0" fillId="0" borderId="18" xfId="0" applyNumberFormat="1" applyFill="1" applyBorder="1" applyAlignment="1" applyProtection="1">
      <alignment horizontal="center" vertical="center" wrapText="1"/>
      <protection locked="0"/>
    </xf>
    <xf numFmtId="1" fontId="0" fillId="0" borderId="49" xfId="0" applyNumberFormat="1" applyFill="1" applyBorder="1" applyAlignment="1" applyProtection="1">
      <alignment horizontal="center" vertical="center"/>
      <protection locked="0"/>
    </xf>
    <xf numFmtId="0" fontId="14" fillId="40" borderId="34" xfId="0" applyFont="1" applyFill="1" applyBorder="1" applyAlignment="1" applyProtection="1">
      <alignment horizontal="left" vertical="top" wrapText="1"/>
      <protection/>
    </xf>
    <xf numFmtId="0" fontId="14" fillId="41" borderId="34" xfId="0" applyFont="1" applyFill="1" applyBorder="1" applyAlignment="1" applyProtection="1">
      <alignment horizontal="left" vertical="top" wrapText="1"/>
      <protection/>
    </xf>
    <xf numFmtId="1" fontId="0" fillId="32" borderId="23" xfId="0" applyNumberFormat="1" applyFont="1" applyFill="1" applyBorder="1" applyAlignment="1" applyProtection="1">
      <alignment horizontal="center"/>
      <protection/>
    </xf>
    <xf numFmtId="0" fontId="10" fillId="38" borderId="10" xfId="0" applyFont="1" applyFill="1" applyBorder="1" applyAlignment="1">
      <alignment horizontal="center"/>
    </xf>
    <xf numFmtId="49" fontId="0" fillId="0" borderId="28" xfId="0" applyNumberFormat="1" applyFont="1" applyFill="1" applyBorder="1" applyAlignment="1" applyProtection="1">
      <alignment horizontal="center" vertical="center" wrapText="1"/>
      <protection locked="0"/>
    </xf>
    <xf numFmtId="49" fontId="0" fillId="0" borderId="23" xfId="0" applyNumberFormat="1" applyFont="1" applyFill="1" applyBorder="1" applyAlignment="1" applyProtection="1">
      <alignment horizontal="center" vertical="center" wrapText="1"/>
      <protection locked="0"/>
    </xf>
    <xf numFmtId="49" fontId="0" fillId="0" borderId="24" xfId="0" applyNumberFormat="1" applyFont="1" applyFill="1" applyBorder="1" applyAlignment="1" applyProtection="1">
      <alignment horizontal="center" vertical="center" wrapText="1"/>
      <protection locked="0"/>
    </xf>
    <xf numFmtId="0" fontId="0" fillId="38" borderId="23" xfId="0" applyFont="1" applyFill="1" applyBorder="1" applyAlignment="1" applyProtection="1">
      <alignment wrapText="1"/>
      <protection/>
    </xf>
    <xf numFmtId="0" fontId="1" fillId="32" borderId="27" xfId="0" applyFont="1" applyFill="1" applyBorder="1" applyAlignment="1" applyProtection="1">
      <alignment horizontal="center" vertical="center"/>
      <protection/>
    </xf>
    <xf numFmtId="2" fontId="0" fillId="0" borderId="34" xfId="0" applyNumberFormat="1" applyFont="1" applyFill="1" applyBorder="1" applyAlignment="1" applyProtection="1">
      <alignment horizontal="center" vertical="center" wrapText="1"/>
      <protection/>
    </xf>
    <xf numFmtId="2" fontId="0" fillId="33" borderId="34" xfId="0" applyNumberFormat="1" applyFill="1" applyBorder="1" applyAlignment="1" applyProtection="1">
      <alignment horizontal="center" vertical="center"/>
      <protection/>
    </xf>
    <xf numFmtId="2" fontId="0" fillId="0" borderId="45" xfId="0" applyNumberFormat="1" applyFill="1" applyBorder="1" applyAlignment="1" applyProtection="1">
      <alignment horizontal="center" vertical="center" wrapText="1"/>
      <protection locked="0"/>
    </xf>
    <xf numFmtId="2" fontId="0" fillId="0" borderId="47" xfId="0" applyNumberFormat="1" applyFill="1" applyBorder="1" applyAlignment="1" applyProtection="1">
      <alignment horizontal="center" vertical="center" wrapText="1"/>
      <protection locked="0"/>
    </xf>
    <xf numFmtId="2" fontId="0" fillId="0" borderId="48" xfId="0" applyNumberFormat="1" applyFill="1" applyBorder="1" applyAlignment="1" applyProtection="1">
      <alignment horizontal="center" vertical="center" wrapText="1"/>
      <protection locked="0"/>
    </xf>
    <xf numFmtId="0" fontId="2" fillId="35" borderId="10" xfId="0" applyFont="1" applyFill="1" applyBorder="1" applyAlignment="1" applyProtection="1">
      <alignment horizontal="center" vertical="center" wrapText="1"/>
      <protection/>
    </xf>
    <xf numFmtId="0" fontId="2" fillId="38" borderId="10" xfId="0" applyFont="1" applyFill="1" applyBorder="1" applyAlignment="1" applyProtection="1">
      <alignment horizontal="center" vertical="center" wrapText="1"/>
      <protection/>
    </xf>
    <xf numFmtId="0" fontId="1" fillId="38" borderId="25" xfId="0" applyFont="1" applyFill="1" applyBorder="1" applyAlignment="1" applyProtection="1">
      <alignment horizontal="center" vertical="center" wrapText="1"/>
      <protection/>
    </xf>
    <xf numFmtId="0" fontId="1" fillId="38" borderId="10" xfId="0" applyFont="1" applyFill="1" applyBorder="1" applyAlignment="1" applyProtection="1">
      <alignment horizontal="center" vertical="center" wrapText="1"/>
      <protection/>
    </xf>
    <xf numFmtId="10" fontId="0" fillId="33" borderId="28" xfId="0" applyNumberFormat="1" applyFont="1" applyFill="1" applyBorder="1" applyAlignment="1" applyProtection="1">
      <alignment horizontal="center" vertical="center"/>
      <protection/>
    </xf>
    <xf numFmtId="10" fontId="0" fillId="33" borderId="23" xfId="0" applyNumberFormat="1" applyFont="1" applyFill="1" applyBorder="1" applyAlignment="1" applyProtection="1">
      <alignment horizontal="center" vertical="center"/>
      <protection/>
    </xf>
    <xf numFmtId="10" fontId="0" fillId="33" borderId="24" xfId="0" applyNumberFormat="1" applyFont="1" applyFill="1" applyBorder="1" applyAlignment="1" applyProtection="1">
      <alignment horizontal="center" vertical="center"/>
      <protection/>
    </xf>
    <xf numFmtId="2" fontId="0" fillId="0" borderId="44" xfId="0" applyNumberFormat="1" applyFont="1" applyFill="1" applyBorder="1" applyAlignment="1" applyProtection="1">
      <alignment horizontal="center" vertical="center"/>
      <protection locked="0"/>
    </xf>
    <xf numFmtId="2" fontId="0" fillId="0" borderId="50" xfId="0" applyNumberFormat="1" applyFont="1" applyFill="1" applyBorder="1" applyAlignment="1" applyProtection="1">
      <alignment horizontal="center" vertical="center"/>
      <protection locked="0"/>
    </xf>
    <xf numFmtId="10" fontId="0" fillId="33" borderId="30" xfId="0" applyNumberFormat="1" applyFont="1" applyFill="1" applyBorder="1" applyAlignment="1" applyProtection="1">
      <alignment horizontal="center" vertical="center"/>
      <protection/>
    </xf>
    <xf numFmtId="10" fontId="0" fillId="33" borderId="38" xfId="60" applyNumberFormat="1"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1" fontId="0" fillId="0" borderId="28" xfId="0" applyNumberFormat="1" applyFont="1" applyFill="1" applyBorder="1" applyAlignment="1" applyProtection="1">
      <alignment horizontal="center" vertical="center" wrapText="1"/>
      <protection locked="0"/>
    </xf>
    <xf numFmtId="1" fontId="0" fillId="0" borderId="29" xfId="0" applyNumberFormat="1" applyFont="1" applyFill="1" applyBorder="1" applyAlignment="1" applyProtection="1">
      <alignment horizontal="center" vertical="center" wrapText="1"/>
      <protection locked="0"/>
    </xf>
    <xf numFmtId="1" fontId="0" fillId="0" borderId="23" xfId="0" applyNumberFormat="1" applyFont="1" applyFill="1" applyBorder="1" applyAlignment="1" applyProtection="1">
      <alignment horizontal="center" vertical="center" wrapText="1"/>
      <protection locked="0"/>
    </xf>
    <xf numFmtId="1" fontId="0" fillId="0" borderId="24" xfId="0" applyNumberFormat="1" applyFont="1" applyFill="1" applyBorder="1" applyAlignment="1" applyProtection="1">
      <alignment horizontal="center" vertical="center" wrapText="1"/>
      <protection locked="0"/>
    </xf>
    <xf numFmtId="14" fontId="2" fillId="33" borderId="10" xfId="0" applyNumberFormat="1" applyFont="1" applyFill="1" applyBorder="1" applyAlignment="1" applyProtection="1">
      <alignment horizontal="center"/>
      <protection/>
    </xf>
    <xf numFmtId="2" fontId="0" fillId="33" borderId="25" xfId="0" applyNumberFormat="1" applyFont="1" applyFill="1" applyBorder="1" applyAlignment="1" applyProtection="1">
      <alignment horizontal="center" vertical="center"/>
      <protection/>
    </xf>
    <xf numFmtId="2" fontId="0" fillId="33" borderId="30" xfId="0" applyNumberFormat="1" applyFont="1" applyFill="1" applyBorder="1" applyAlignment="1" applyProtection="1">
      <alignment horizontal="center" vertical="center"/>
      <protection/>
    </xf>
    <xf numFmtId="2" fontId="0" fillId="33" borderId="23" xfId="0" applyNumberFormat="1" applyFont="1" applyFill="1" applyBorder="1" applyAlignment="1" applyProtection="1">
      <alignment horizontal="center" vertical="center"/>
      <protection/>
    </xf>
    <xf numFmtId="2" fontId="0" fillId="33" borderId="26" xfId="0" applyNumberFormat="1" applyFont="1" applyFill="1" applyBorder="1" applyAlignment="1" applyProtection="1">
      <alignment horizontal="center" vertical="center"/>
      <protection/>
    </xf>
    <xf numFmtId="2" fontId="0" fillId="33" borderId="29" xfId="0" applyNumberFormat="1" applyFont="1" applyFill="1" applyBorder="1" applyAlignment="1" applyProtection="1">
      <alignment horizontal="center" vertical="center"/>
      <protection/>
    </xf>
    <xf numFmtId="2" fontId="0" fillId="33" borderId="24" xfId="0" applyNumberFormat="1" applyFont="1" applyFill="1" applyBorder="1" applyAlignment="1" applyProtection="1">
      <alignment horizontal="center" vertical="center"/>
      <protection/>
    </xf>
    <xf numFmtId="2" fontId="0" fillId="0" borderId="13" xfId="0" applyNumberFormat="1" applyFont="1" applyFill="1" applyBorder="1" applyAlignment="1" applyProtection="1">
      <alignment horizontal="center" vertical="center" wrapText="1"/>
      <protection locked="0"/>
    </xf>
    <xf numFmtId="2" fontId="0" fillId="0" borderId="14" xfId="0" applyNumberFormat="1" applyFont="1" applyFill="1" applyBorder="1" applyAlignment="1" applyProtection="1">
      <alignment horizontal="center" vertical="center" wrapText="1"/>
      <protection locked="0"/>
    </xf>
    <xf numFmtId="2" fontId="0" fillId="0" borderId="16" xfId="0" applyNumberFormat="1" applyFont="1" applyFill="1" applyBorder="1" applyAlignment="1" applyProtection="1">
      <alignment horizontal="center" vertical="center" wrapText="1"/>
      <protection locked="0"/>
    </xf>
    <xf numFmtId="2" fontId="0" fillId="0" borderId="51" xfId="0" applyNumberFormat="1" applyFill="1" applyBorder="1" applyAlignment="1" applyProtection="1">
      <alignment horizontal="center" vertical="center" wrapText="1"/>
      <protection locked="0"/>
    </xf>
    <xf numFmtId="2" fontId="0" fillId="0" borderId="34" xfId="0" applyNumberFormat="1" applyFill="1" applyBorder="1" applyAlignment="1" applyProtection="1">
      <alignment horizontal="center" vertical="center" wrapText="1"/>
      <protection locked="0"/>
    </xf>
    <xf numFmtId="2" fontId="0" fillId="0" borderId="52" xfId="0" applyNumberFormat="1" applyFill="1" applyBorder="1" applyAlignment="1" applyProtection="1">
      <alignment horizontal="center" vertical="center" wrapText="1"/>
      <protection locked="0"/>
    </xf>
    <xf numFmtId="0" fontId="0" fillId="0" borderId="53" xfId="0" applyNumberFormat="1" applyFill="1" applyBorder="1" applyAlignment="1" applyProtection="1">
      <alignment horizontal="center" vertical="center"/>
      <protection locked="0"/>
    </xf>
    <xf numFmtId="49" fontId="0" fillId="0" borderId="54" xfId="0" applyNumberFormat="1" applyFill="1" applyBorder="1" applyAlignment="1" applyProtection="1">
      <alignment horizontal="center" vertical="center" wrapText="1"/>
      <protection locked="0"/>
    </xf>
    <xf numFmtId="14" fontId="0" fillId="0" borderId="39" xfId="0" applyNumberFormat="1" applyFill="1" applyBorder="1" applyAlignment="1" applyProtection="1">
      <alignment horizontal="center" vertical="center"/>
      <protection locked="0"/>
    </xf>
    <xf numFmtId="207" fontId="0" fillId="0" borderId="39" xfId="0" applyNumberFormat="1" applyFill="1" applyBorder="1" applyAlignment="1" applyProtection="1">
      <alignment horizontal="center" vertical="center"/>
      <protection locked="0"/>
    </xf>
    <xf numFmtId="49" fontId="0" fillId="0" borderId="39" xfId="0" applyNumberFormat="1" applyFill="1" applyBorder="1" applyAlignment="1" applyProtection="1">
      <alignment horizontal="center" vertical="center" wrapText="1"/>
      <protection locked="0"/>
    </xf>
    <xf numFmtId="49" fontId="0" fillId="0" borderId="39" xfId="0" applyNumberFormat="1" applyFill="1" applyBorder="1" applyAlignment="1" applyProtection="1">
      <alignment horizontal="center" vertical="center"/>
      <protection locked="0"/>
    </xf>
    <xf numFmtId="0" fontId="1" fillId="32" borderId="10" xfId="0" applyFont="1" applyFill="1" applyBorder="1" applyAlignment="1" applyProtection="1">
      <alignment horizontal="center" vertical="center"/>
      <protection/>
    </xf>
    <xf numFmtId="2" fontId="0" fillId="0" borderId="39" xfId="0" applyNumberFormat="1" applyFill="1" applyBorder="1" applyAlignment="1" applyProtection="1">
      <alignment horizontal="center" vertical="center"/>
      <protection locked="0"/>
    </xf>
    <xf numFmtId="2" fontId="0" fillId="36" borderId="39" xfId="0" applyNumberFormat="1" applyFill="1" applyBorder="1" applyAlignment="1" applyProtection="1">
      <alignment horizontal="center" vertical="center"/>
      <protection/>
    </xf>
    <xf numFmtId="14" fontId="2" fillId="33" borderId="10" xfId="0" applyNumberFormat="1" applyFont="1" applyFill="1" applyBorder="1" applyAlignment="1" applyProtection="1">
      <alignment horizontal="center" vertical="center" wrapText="1"/>
      <protection/>
    </xf>
    <xf numFmtId="1" fontId="0" fillId="0" borderId="53" xfId="0" applyNumberFormat="1" applyFill="1" applyBorder="1" applyAlignment="1" applyProtection="1">
      <alignment horizontal="center" vertical="center"/>
      <protection locked="0"/>
    </xf>
    <xf numFmtId="1" fontId="0" fillId="0" borderId="39" xfId="0" applyNumberFormat="1" applyFill="1" applyBorder="1" applyAlignment="1" applyProtection="1">
      <alignment horizontal="center" vertical="center"/>
      <protection locked="0"/>
    </xf>
    <xf numFmtId="9" fontId="0" fillId="0" borderId="39" xfId="0" applyNumberFormat="1" applyFill="1" applyBorder="1" applyAlignment="1" applyProtection="1">
      <alignment horizontal="center" vertical="center"/>
      <protection locked="0"/>
    </xf>
    <xf numFmtId="2" fontId="0" fillId="0" borderId="55" xfId="0" applyNumberFormat="1" applyFill="1" applyBorder="1" applyAlignment="1" applyProtection="1">
      <alignment horizontal="center" vertical="center" wrapText="1"/>
      <protection locked="0"/>
    </xf>
    <xf numFmtId="2" fontId="0" fillId="0" borderId="56" xfId="0" applyNumberFormat="1" applyFill="1" applyBorder="1" applyAlignment="1" applyProtection="1">
      <alignment horizontal="center" vertical="center" wrapText="1"/>
      <protection locked="0"/>
    </xf>
    <xf numFmtId="2" fontId="0" fillId="0" borderId="57" xfId="0" applyNumberFormat="1" applyFill="1" applyBorder="1" applyAlignment="1" applyProtection="1">
      <alignment horizontal="center" vertical="center" wrapText="1"/>
      <protection locked="0"/>
    </xf>
    <xf numFmtId="2" fontId="0" fillId="36" borderId="51" xfId="0" applyNumberFormat="1" applyFill="1" applyBorder="1" applyAlignment="1" applyProtection="1">
      <alignment horizontal="center" vertical="center"/>
      <protection/>
    </xf>
    <xf numFmtId="2" fontId="0" fillId="33" borderId="22" xfId="0" applyNumberFormat="1" applyFill="1" applyBorder="1" applyAlignment="1" applyProtection="1">
      <alignment horizontal="center" vertical="center"/>
      <protection/>
    </xf>
    <xf numFmtId="2" fontId="0" fillId="33" borderId="32" xfId="0" applyNumberFormat="1" applyFill="1" applyBorder="1" applyAlignment="1" applyProtection="1">
      <alignment horizontal="center" vertical="center"/>
      <protection/>
    </xf>
    <xf numFmtId="2" fontId="0" fillId="0" borderId="52" xfId="0" applyNumberFormat="1" applyFill="1" applyBorder="1" applyAlignment="1" applyProtection="1">
      <alignment horizontal="center" vertical="center"/>
      <protection locked="0"/>
    </xf>
    <xf numFmtId="2" fontId="0" fillId="36" borderId="52" xfId="0" applyNumberFormat="1" applyFill="1" applyBorder="1" applyAlignment="1" applyProtection="1">
      <alignment horizontal="center" vertical="center"/>
      <protection/>
    </xf>
    <xf numFmtId="2" fontId="0" fillId="33" borderId="58" xfId="0" applyNumberFormat="1" applyFill="1" applyBorder="1" applyAlignment="1" applyProtection="1">
      <alignment horizontal="center" vertical="center"/>
      <protection/>
    </xf>
    <xf numFmtId="0" fontId="1" fillId="32" borderId="12" xfId="0" applyFont="1" applyFill="1" applyBorder="1" applyAlignment="1" applyProtection="1">
      <alignment horizontal="center" vertical="center" wrapText="1"/>
      <protection/>
    </xf>
    <xf numFmtId="2" fontId="0" fillId="33" borderId="21" xfId="0" applyNumberFormat="1" applyFill="1" applyBorder="1" applyAlignment="1" applyProtection="1">
      <alignment horizontal="center" vertical="center"/>
      <protection/>
    </xf>
    <xf numFmtId="9" fontId="0" fillId="0" borderId="53" xfId="0" applyNumberFormat="1" applyFill="1" applyBorder="1" applyAlignment="1" applyProtection="1">
      <alignment horizontal="center" vertical="center"/>
      <protection locked="0"/>
    </xf>
    <xf numFmtId="9" fontId="0" fillId="0" borderId="49" xfId="0" applyNumberFormat="1" applyFill="1" applyBorder="1" applyAlignment="1" applyProtection="1">
      <alignment horizontal="center" vertical="center"/>
      <protection locked="0"/>
    </xf>
    <xf numFmtId="2" fontId="0" fillId="36" borderId="29" xfId="0" applyNumberFormat="1" applyFill="1" applyBorder="1" applyAlignment="1" applyProtection="1">
      <alignment horizontal="center" vertical="center"/>
      <protection/>
    </xf>
    <xf numFmtId="2" fontId="0" fillId="36" borderId="23" xfId="0" applyNumberFormat="1" applyFill="1" applyBorder="1" applyAlignment="1" applyProtection="1">
      <alignment horizontal="center" vertical="center"/>
      <protection/>
    </xf>
    <xf numFmtId="2" fontId="0" fillId="36" borderId="24" xfId="0" applyNumberFormat="1" applyFill="1" applyBorder="1" applyAlignment="1" applyProtection="1">
      <alignment horizontal="center" vertical="center"/>
      <protection/>
    </xf>
    <xf numFmtId="14" fontId="0" fillId="0" borderId="39" xfId="0" applyNumberFormat="1" applyFill="1" applyBorder="1" applyAlignment="1" applyProtection="1">
      <alignment horizontal="center" vertical="center" wrapText="1"/>
      <protection locked="0"/>
    </xf>
    <xf numFmtId="0" fontId="1" fillId="32" borderId="12" xfId="0" applyFont="1" applyFill="1" applyBorder="1" applyAlignment="1" applyProtection="1">
      <alignment horizontal="left"/>
      <protection/>
    </xf>
    <xf numFmtId="0" fontId="9" fillId="42" borderId="25" xfId="0" applyFont="1" applyFill="1" applyBorder="1" applyAlignment="1" applyProtection="1">
      <alignment horizontal="center" vertical="center" wrapText="1"/>
      <protection/>
    </xf>
    <xf numFmtId="0" fontId="9" fillId="42" borderId="24" xfId="0" applyFont="1" applyFill="1" applyBorder="1" applyAlignment="1" applyProtection="1">
      <alignment horizontal="center" vertical="center" wrapText="1"/>
      <protection/>
    </xf>
    <xf numFmtId="2" fontId="0" fillId="0" borderId="34" xfId="0" applyNumberFormat="1" applyFill="1" applyBorder="1" applyAlignment="1" applyProtection="1">
      <alignment horizontal="center" vertical="center"/>
      <protection/>
    </xf>
    <xf numFmtId="2" fontId="0" fillId="36" borderId="28" xfId="0" applyNumberFormat="1" applyFont="1" applyFill="1" applyBorder="1" applyAlignment="1" applyProtection="1">
      <alignment horizontal="center"/>
      <protection/>
    </xf>
    <xf numFmtId="2" fontId="0" fillId="36" borderId="23" xfId="0" applyNumberFormat="1" applyFont="1" applyFill="1" applyBorder="1" applyAlignment="1" applyProtection="1">
      <alignment horizontal="center"/>
      <protection/>
    </xf>
    <xf numFmtId="2" fontId="0" fillId="36" borderId="24" xfId="0" applyNumberFormat="1" applyFont="1" applyFill="1" applyBorder="1" applyAlignment="1" applyProtection="1">
      <alignment horizontal="center"/>
      <protection/>
    </xf>
    <xf numFmtId="49" fontId="0" fillId="36" borderId="39" xfId="0" applyNumberFormat="1" applyFill="1" applyBorder="1" applyAlignment="1" applyProtection="1">
      <alignment horizontal="center" vertical="center" wrapText="1"/>
      <protection/>
    </xf>
    <xf numFmtId="49" fontId="0" fillId="36" borderId="34" xfId="0" applyNumberFormat="1" applyFill="1" applyBorder="1" applyAlignment="1" applyProtection="1">
      <alignment horizontal="center" vertical="center" wrapText="1"/>
      <protection/>
    </xf>
    <xf numFmtId="2" fontId="0" fillId="0" borderId="21" xfId="0" applyNumberFormat="1" applyFill="1" applyBorder="1" applyAlignment="1" applyProtection="1">
      <alignment horizontal="center" vertical="center"/>
      <protection locked="0"/>
    </xf>
    <xf numFmtId="2" fontId="0" fillId="0" borderId="32" xfId="0" applyNumberFormat="1" applyFill="1" applyBorder="1" applyAlignment="1" applyProtection="1">
      <alignment horizontal="center" vertical="center"/>
      <protection locked="0"/>
    </xf>
    <xf numFmtId="49" fontId="0" fillId="36" borderId="51" xfId="0" applyNumberFormat="1" applyFill="1" applyBorder="1" applyAlignment="1" applyProtection="1">
      <alignment horizontal="center" vertical="center" wrapText="1"/>
      <protection/>
    </xf>
    <xf numFmtId="2" fontId="0" fillId="36" borderId="34" xfId="0" applyNumberFormat="1" applyFill="1" applyBorder="1" applyAlignment="1" applyProtection="1">
      <alignment horizontal="center" vertical="center" wrapText="1"/>
      <protection/>
    </xf>
    <xf numFmtId="0" fontId="0" fillId="34" borderId="0" xfId="0" applyFill="1" applyAlignment="1" applyProtection="1">
      <alignment horizontal="center"/>
      <protection locked="0"/>
    </xf>
    <xf numFmtId="49" fontId="0" fillId="36" borderId="28" xfId="0" applyNumberFormat="1" applyFont="1" applyFill="1" applyBorder="1" applyAlignment="1" applyProtection="1">
      <alignment horizontal="center" vertical="center" wrapText="1"/>
      <protection/>
    </xf>
    <xf numFmtId="49" fontId="0" fillId="36" borderId="29" xfId="0" applyNumberFormat="1" applyFont="1" applyFill="1" applyBorder="1" applyAlignment="1" applyProtection="1">
      <alignment horizontal="center" vertical="center" wrapText="1"/>
      <protection/>
    </xf>
    <xf numFmtId="49" fontId="0" fillId="36" borderId="23" xfId="0" applyNumberFormat="1" applyFont="1" applyFill="1" applyBorder="1" applyAlignment="1" applyProtection="1">
      <alignment horizontal="center" vertical="center" wrapText="1"/>
      <protection/>
    </xf>
    <xf numFmtId="49" fontId="0" fillId="36" borderId="24" xfId="0" applyNumberFormat="1" applyFont="1" applyFill="1" applyBorder="1" applyAlignment="1" applyProtection="1">
      <alignment horizontal="center" vertical="center" wrapText="1"/>
      <protection/>
    </xf>
    <xf numFmtId="2" fontId="4" fillId="0" borderId="28" xfId="0" applyNumberFormat="1" applyFont="1" applyFill="1" applyBorder="1" applyAlignment="1" applyProtection="1">
      <alignment horizontal="center" vertical="center"/>
      <protection locked="0"/>
    </xf>
    <xf numFmtId="2" fontId="4" fillId="0" borderId="13" xfId="0" applyNumberFormat="1" applyFont="1" applyFill="1" applyBorder="1" applyAlignment="1" applyProtection="1">
      <alignment horizontal="center" vertical="center"/>
      <protection locked="0"/>
    </xf>
    <xf numFmtId="2" fontId="1" fillId="33" borderId="59" xfId="0" applyNumberFormat="1" applyFont="1" applyFill="1" applyBorder="1" applyAlignment="1" applyProtection="1">
      <alignment horizontal="center" vertical="center"/>
      <protection/>
    </xf>
    <xf numFmtId="2" fontId="1" fillId="33" borderId="21" xfId="0" applyNumberFormat="1" applyFont="1" applyFill="1" applyBorder="1" applyAlignment="1" applyProtection="1">
      <alignment horizontal="center" vertical="center"/>
      <protection/>
    </xf>
    <xf numFmtId="2" fontId="2" fillId="33" borderId="26" xfId="0" applyNumberFormat="1" applyFont="1" applyFill="1" applyBorder="1" applyAlignment="1" applyProtection="1">
      <alignment horizontal="center"/>
      <protection/>
    </xf>
    <xf numFmtId="2" fontId="2" fillId="33" borderId="11" xfId="0" applyNumberFormat="1" applyFont="1" applyFill="1" applyBorder="1" applyAlignment="1" applyProtection="1">
      <alignment horizontal="center"/>
      <protection/>
    </xf>
    <xf numFmtId="0" fontId="2" fillId="35" borderId="12" xfId="0" applyFont="1" applyFill="1" applyBorder="1" applyAlignment="1" applyProtection="1">
      <alignment horizontal="center" vertical="center" wrapText="1"/>
      <protection/>
    </xf>
    <xf numFmtId="2" fontId="0" fillId="36" borderId="14" xfId="0" applyNumberFormat="1" applyFont="1" applyFill="1" applyBorder="1" applyAlignment="1" applyProtection="1">
      <alignment horizontal="center" vertical="center"/>
      <protection/>
    </xf>
    <xf numFmtId="2" fontId="3" fillId="33" borderId="12" xfId="0" applyNumberFormat="1" applyFont="1" applyFill="1" applyBorder="1" applyAlignment="1" applyProtection="1">
      <alignment horizontal="center" vertical="center"/>
      <protection/>
    </xf>
    <xf numFmtId="2" fontId="1" fillId="36" borderId="23" xfId="0" applyNumberFormat="1" applyFont="1" applyFill="1" applyBorder="1" applyAlignment="1" applyProtection="1">
      <alignment horizontal="center" vertical="center"/>
      <protection/>
    </xf>
    <xf numFmtId="2" fontId="1" fillId="36" borderId="26" xfId="0" applyNumberFormat="1" applyFont="1" applyFill="1" applyBorder="1" applyAlignment="1" applyProtection="1">
      <alignment horizontal="center" vertical="center"/>
      <protection/>
    </xf>
    <xf numFmtId="2" fontId="1" fillId="7" borderId="25" xfId="0" applyNumberFormat="1" applyFont="1" applyFill="1" applyBorder="1" applyAlignment="1" applyProtection="1">
      <alignment horizontal="center" vertical="center"/>
      <protection/>
    </xf>
    <xf numFmtId="2" fontId="0" fillId="7" borderId="21" xfId="0" applyNumberFormat="1" applyFont="1" applyFill="1" applyBorder="1" applyAlignment="1" applyProtection="1">
      <alignment horizontal="center" vertical="center"/>
      <protection/>
    </xf>
    <xf numFmtId="2" fontId="0" fillId="7" borderId="32" xfId="0" applyNumberFormat="1" applyFont="1" applyFill="1" applyBorder="1" applyAlignment="1" applyProtection="1">
      <alignment horizontal="center" vertical="center"/>
      <protection/>
    </xf>
    <xf numFmtId="2" fontId="0" fillId="7" borderId="33" xfId="0" applyNumberFormat="1" applyFont="1" applyFill="1" applyBorder="1" applyAlignment="1" applyProtection="1">
      <alignment horizontal="center" vertical="center"/>
      <protection/>
    </xf>
    <xf numFmtId="2" fontId="1" fillId="43" borderId="10" xfId="0" applyNumberFormat="1" applyFont="1" applyFill="1" applyBorder="1" applyAlignment="1" applyProtection="1">
      <alignment horizontal="center" vertical="center"/>
      <protection/>
    </xf>
    <xf numFmtId="2" fontId="3" fillId="43" borderId="10" xfId="0" applyNumberFormat="1" applyFont="1" applyFill="1" applyBorder="1" applyAlignment="1" applyProtection="1">
      <alignment horizontal="center" vertical="center"/>
      <protection/>
    </xf>
    <xf numFmtId="2" fontId="1" fillId="7" borderId="60" xfId="0" applyNumberFormat="1" applyFont="1" applyFill="1" applyBorder="1" applyAlignment="1" applyProtection="1">
      <alignment horizontal="center" vertical="center"/>
      <protection/>
    </xf>
    <xf numFmtId="2" fontId="0" fillId="7" borderId="61" xfId="0" applyNumberFormat="1" applyFont="1" applyFill="1" applyBorder="1" applyAlignment="1" applyProtection="1">
      <alignment horizontal="center" vertical="center"/>
      <protection/>
    </xf>
    <xf numFmtId="0" fontId="11" fillId="44" borderId="34" xfId="0" applyFont="1" applyFill="1" applyBorder="1" applyAlignment="1" applyProtection="1">
      <alignment horizontal="center" vertical="center"/>
      <protection/>
    </xf>
    <xf numFmtId="10" fontId="11" fillId="44" borderId="34" xfId="60" applyNumberFormat="1" applyFont="1" applyFill="1" applyBorder="1" applyAlignment="1" applyProtection="1">
      <alignment horizontal="center"/>
      <protection/>
    </xf>
    <xf numFmtId="2" fontId="0" fillId="33" borderId="62" xfId="0" applyNumberFormat="1" applyFont="1" applyFill="1" applyBorder="1" applyAlignment="1" applyProtection="1">
      <alignment horizontal="center" vertical="center"/>
      <protection/>
    </xf>
    <xf numFmtId="2" fontId="0" fillId="33" borderId="47" xfId="0" applyNumberFormat="1" applyFont="1" applyFill="1" applyBorder="1" applyAlignment="1" applyProtection="1">
      <alignment horizontal="center" vertical="center"/>
      <protection/>
    </xf>
    <xf numFmtId="2" fontId="0" fillId="33" borderId="46" xfId="0" applyNumberFormat="1" applyFont="1" applyFill="1" applyBorder="1" applyAlignment="1" applyProtection="1">
      <alignment horizontal="center" vertical="center"/>
      <protection/>
    </xf>
    <xf numFmtId="0" fontId="0" fillId="45" borderId="0" xfId="0" applyFill="1" applyAlignment="1" applyProtection="1">
      <alignment/>
      <protection/>
    </xf>
    <xf numFmtId="0" fontId="0" fillId="45" borderId="0" xfId="0" applyFill="1" applyAlignment="1" applyProtection="1">
      <alignment vertical="center" wrapText="1"/>
      <protection/>
    </xf>
    <xf numFmtId="0" fontId="0" fillId="45" borderId="0" xfId="0" applyFill="1" applyBorder="1" applyAlignment="1" applyProtection="1">
      <alignment/>
      <protection/>
    </xf>
    <xf numFmtId="2" fontId="0" fillId="45" borderId="0" xfId="0" applyNumberFormat="1" applyFill="1" applyAlignment="1" applyProtection="1">
      <alignment/>
      <protection/>
    </xf>
    <xf numFmtId="0" fontId="0" fillId="46" borderId="0" xfId="0" applyFill="1" applyAlignment="1" applyProtection="1">
      <alignment/>
      <protection/>
    </xf>
    <xf numFmtId="0" fontId="0" fillId="46" borderId="0" xfId="0" applyFont="1" applyFill="1" applyAlignment="1" applyProtection="1">
      <alignment/>
      <protection/>
    </xf>
    <xf numFmtId="0" fontId="59" fillId="47" borderId="16" xfId="0" applyFont="1" applyFill="1" applyBorder="1" applyAlignment="1" applyProtection="1">
      <alignment horizontal="center" vertical="center"/>
      <protection/>
    </xf>
    <xf numFmtId="0" fontId="59" fillId="47" borderId="63" xfId="0" applyFont="1" applyFill="1" applyBorder="1" applyAlignment="1" applyProtection="1">
      <alignment horizontal="center" vertical="center"/>
      <protection/>
    </xf>
    <xf numFmtId="0" fontId="11" fillId="46" borderId="13" xfId="0" applyFont="1" applyFill="1" applyBorder="1" applyAlignment="1" applyProtection="1">
      <alignment horizontal="center" vertical="center"/>
      <protection/>
    </xf>
    <xf numFmtId="0" fontId="11" fillId="46" borderId="14" xfId="0" applyFont="1" applyFill="1" applyBorder="1" applyAlignment="1" applyProtection="1">
      <alignment horizontal="center" vertical="center"/>
      <protection/>
    </xf>
    <xf numFmtId="0" fontId="11" fillId="46" borderId="27" xfId="0" applyFont="1" applyFill="1" applyBorder="1" applyAlignment="1" applyProtection="1">
      <alignment horizontal="center" vertical="center"/>
      <protection/>
    </xf>
    <xf numFmtId="0" fontId="0" fillId="46" borderId="13" xfId="0" applyFont="1" applyFill="1" applyBorder="1" applyAlignment="1" applyProtection="1">
      <alignment vertical="center"/>
      <protection/>
    </xf>
    <xf numFmtId="2" fontId="0" fillId="48" borderId="22" xfId="0" applyNumberFormat="1" applyFill="1" applyBorder="1" applyAlignment="1" applyProtection="1">
      <alignment vertical="center"/>
      <protection/>
    </xf>
    <xf numFmtId="0" fontId="0" fillId="45" borderId="0" xfId="0" applyFill="1" applyBorder="1" applyAlignment="1" applyProtection="1">
      <alignment vertical="center"/>
      <protection/>
    </xf>
    <xf numFmtId="0" fontId="0" fillId="45" borderId="0" xfId="0" applyFill="1" applyAlignment="1" applyProtection="1">
      <alignment vertical="center"/>
      <protection/>
    </xf>
    <xf numFmtId="0" fontId="0" fillId="46" borderId="14" xfId="0" applyFont="1" applyFill="1" applyBorder="1" applyAlignment="1" applyProtection="1">
      <alignment vertical="center"/>
      <protection/>
    </xf>
    <xf numFmtId="2" fontId="0" fillId="48" borderId="32" xfId="0" applyNumberFormat="1" applyFill="1" applyBorder="1" applyAlignment="1" applyProtection="1">
      <alignment vertical="center"/>
      <protection/>
    </xf>
    <xf numFmtId="0" fontId="1" fillId="46" borderId="16" xfId="0" applyFont="1" applyFill="1" applyBorder="1" applyAlignment="1" applyProtection="1">
      <alignment vertical="center"/>
      <protection/>
    </xf>
    <xf numFmtId="2" fontId="1" fillId="48" borderId="58" xfId="0" applyNumberFormat="1" applyFont="1" applyFill="1" applyBorder="1" applyAlignment="1" applyProtection="1">
      <alignment vertical="center"/>
      <protection/>
    </xf>
    <xf numFmtId="0" fontId="0" fillId="46" borderId="27" xfId="0" applyFont="1" applyFill="1" applyBorder="1" applyAlignment="1" applyProtection="1">
      <alignment vertical="center"/>
      <protection/>
    </xf>
    <xf numFmtId="2" fontId="1" fillId="48" borderId="64" xfId="0" applyNumberFormat="1" applyFont="1" applyFill="1" applyBorder="1" applyAlignment="1" applyProtection="1">
      <alignment vertical="center"/>
      <protection/>
    </xf>
    <xf numFmtId="0" fontId="1" fillId="46" borderId="10" xfId="0" applyFont="1" applyFill="1" applyBorder="1" applyAlignment="1" applyProtection="1">
      <alignment horizontal="right" vertical="center"/>
      <protection/>
    </xf>
    <xf numFmtId="0" fontId="0" fillId="46" borderId="65" xfId="0" applyFill="1" applyBorder="1" applyAlignment="1" applyProtection="1">
      <alignment horizontal="center" vertical="center" wrapText="1"/>
      <protection/>
    </xf>
    <xf numFmtId="0" fontId="0" fillId="46" borderId="66" xfId="0" applyFill="1" applyBorder="1" applyAlignment="1" applyProtection="1">
      <alignment horizontal="center" vertical="center" wrapText="1"/>
      <protection/>
    </xf>
    <xf numFmtId="0" fontId="0" fillId="46" borderId="67" xfId="0" applyFill="1" applyBorder="1" applyAlignment="1" applyProtection="1">
      <alignment horizontal="center" vertical="center" wrapText="1"/>
      <protection/>
    </xf>
    <xf numFmtId="2" fontId="0" fillId="49" borderId="55" xfId="0" applyNumberFormat="1" applyFill="1" applyBorder="1" applyAlignment="1" applyProtection="1">
      <alignment vertical="center"/>
      <protection/>
    </xf>
    <xf numFmtId="2" fontId="0" fillId="49" borderId="51" xfId="0" applyNumberFormat="1" applyFill="1" applyBorder="1" applyAlignment="1" applyProtection="1">
      <alignment vertical="center"/>
      <protection/>
    </xf>
    <xf numFmtId="2" fontId="0" fillId="49" borderId="56" xfId="0" applyNumberFormat="1" applyFill="1" applyBorder="1" applyAlignment="1" applyProtection="1">
      <alignment vertical="center"/>
      <protection/>
    </xf>
    <xf numFmtId="2" fontId="0" fillId="49" borderId="34" xfId="0" applyNumberFormat="1" applyFill="1" applyBorder="1" applyAlignment="1" applyProtection="1">
      <alignment vertical="center"/>
      <protection/>
    </xf>
    <xf numFmtId="2" fontId="0" fillId="49" borderId="68" xfId="0" applyNumberFormat="1" applyFill="1" applyBorder="1" applyAlignment="1" applyProtection="1">
      <alignment vertical="center"/>
      <protection/>
    </xf>
    <xf numFmtId="2" fontId="0" fillId="49" borderId="52" xfId="0" applyNumberFormat="1" applyFill="1" applyBorder="1" applyAlignment="1" applyProtection="1">
      <alignment vertical="center"/>
      <protection/>
    </xf>
    <xf numFmtId="2" fontId="0" fillId="49" borderId="69" xfId="0" applyNumberFormat="1" applyFill="1" applyBorder="1" applyAlignment="1" applyProtection="1">
      <alignment vertical="center"/>
      <protection/>
    </xf>
    <xf numFmtId="2" fontId="1" fillId="50" borderId="57" xfId="0" applyNumberFormat="1" applyFont="1" applyFill="1" applyBorder="1" applyAlignment="1" applyProtection="1">
      <alignment vertical="center"/>
      <protection/>
    </xf>
    <xf numFmtId="2" fontId="1" fillId="50" borderId="52" xfId="0" applyNumberFormat="1" applyFont="1" applyFill="1" applyBorder="1" applyAlignment="1" applyProtection="1">
      <alignment vertical="center"/>
      <protection/>
    </xf>
    <xf numFmtId="2" fontId="0" fillId="50" borderId="52" xfId="0" applyNumberFormat="1" applyFill="1" applyBorder="1" applyAlignment="1" applyProtection="1">
      <alignment vertical="center"/>
      <protection/>
    </xf>
    <xf numFmtId="0" fontId="0" fillId="51" borderId="55" xfId="0" applyFill="1" applyBorder="1" applyAlignment="1" applyProtection="1">
      <alignment vertical="center"/>
      <protection/>
    </xf>
    <xf numFmtId="2" fontId="0" fillId="51" borderId="56" xfId="0" applyNumberFormat="1" applyFill="1" applyBorder="1" applyAlignment="1" applyProtection="1">
      <alignment vertical="center"/>
      <protection/>
    </xf>
    <xf numFmtId="2" fontId="0" fillId="51" borderId="70" xfId="0" applyNumberFormat="1" applyFill="1" applyBorder="1" applyAlignment="1" applyProtection="1">
      <alignment vertical="center"/>
      <protection/>
    </xf>
    <xf numFmtId="2" fontId="1" fillId="48" borderId="10" xfId="0" applyNumberFormat="1" applyFont="1" applyFill="1" applyBorder="1" applyAlignment="1" applyProtection="1">
      <alignment vertical="center"/>
      <protection/>
    </xf>
    <xf numFmtId="2" fontId="0" fillId="46" borderId="28" xfId="0" applyNumberFormat="1" applyFill="1" applyBorder="1" applyAlignment="1" applyProtection="1">
      <alignment vertical="center"/>
      <protection/>
    </xf>
    <xf numFmtId="2" fontId="0" fillId="46" borderId="23" xfId="0" applyNumberFormat="1" applyFill="1" applyBorder="1" applyAlignment="1" applyProtection="1">
      <alignment vertical="center"/>
      <protection/>
    </xf>
    <xf numFmtId="2" fontId="1" fillId="46" borderId="24" xfId="0" applyNumberFormat="1" applyFont="1" applyFill="1" applyBorder="1" applyAlignment="1" applyProtection="1">
      <alignment vertical="center"/>
      <protection/>
    </xf>
    <xf numFmtId="2" fontId="1" fillId="46" borderId="11" xfId="0" applyNumberFormat="1" applyFont="1" applyFill="1" applyBorder="1" applyAlignment="1" applyProtection="1">
      <alignment vertical="center"/>
      <protection/>
    </xf>
    <xf numFmtId="0" fontId="1" fillId="46" borderId="11" xfId="0" applyFont="1" applyFill="1" applyBorder="1" applyAlignment="1" applyProtection="1">
      <alignment horizontal="center" vertical="center" wrapText="1"/>
      <protection/>
    </xf>
    <xf numFmtId="0" fontId="0" fillId="46" borderId="67" xfId="0" applyFont="1" applyFill="1" applyBorder="1" applyAlignment="1" applyProtection="1">
      <alignment horizontal="center" vertical="center" wrapText="1"/>
      <protection/>
    </xf>
    <xf numFmtId="0" fontId="1" fillId="46" borderId="10" xfId="0" applyFont="1" applyFill="1" applyBorder="1" applyAlignment="1" applyProtection="1">
      <alignment vertical="center"/>
      <protection/>
    </xf>
    <xf numFmtId="2" fontId="0" fillId="49" borderId="34" xfId="0" applyNumberFormat="1" applyFill="1" applyBorder="1" applyAlignment="1" applyProtection="1">
      <alignment/>
      <protection/>
    </xf>
    <xf numFmtId="2" fontId="0" fillId="49" borderId="49" xfId="0" applyNumberFormat="1" applyFill="1" applyBorder="1" applyAlignment="1" applyProtection="1">
      <alignment/>
      <protection/>
    </xf>
    <xf numFmtId="2" fontId="0" fillId="49" borderId="46" xfId="0" applyNumberFormat="1" applyFill="1" applyBorder="1" applyAlignment="1" applyProtection="1">
      <alignment/>
      <protection/>
    </xf>
    <xf numFmtId="2" fontId="0" fillId="49" borderId="47" xfId="0" applyNumberFormat="1" applyFill="1" applyBorder="1" applyAlignment="1" applyProtection="1">
      <alignment/>
      <protection/>
    </xf>
    <xf numFmtId="2" fontId="0" fillId="0" borderId="47" xfId="0" applyNumberFormat="1" applyFill="1" applyBorder="1" applyAlignment="1" applyProtection="1">
      <alignment/>
      <protection/>
    </xf>
    <xf numFmtId="2" fontId="0" fillId="49" borderId="47" xfId="0" applyNumberFormat="1" applyFont="1" applyFill="1" applyBorder="1" applyAlignment="1" applyProtection="1">
      <alignment/>
      <protection/>
    </xf>
    <xf numFmtId="2" fontId="0" fillId="49" borderId="48" xfId="0" applyNumberFormat="1" applyFont="1" applyFill="1" applyBorder="1" applyAlignment="1" applyProtection="1">
      <alignment/>
      <protection/>
    </xf>
    <xf numFmtId="0" fontId="0" fillId="46" borderId="71" xfId="0" applyFont="1" applyFill="1" applyBorder="1" applyAlignment="1" applyProtection="1">
      <alignment horizontal="center" vertical="center" wrapText="1"/>
      <protection/>
    </xf>
    <xf numFmtId="0" fontId="0" fillId="46" borderId="72" xfId="0" applyFill="1" applyBorder="1" applyAlignment="1" applyProtection="1">
      <alignment horizontal="center" vertical="center" wrapText="1"/>
      <protection/>
    </xf>
    <xf numFmtId="0" fontId="0" fillId="46" borderId="61" xfId="0" applyFont="1" applyFill="1" applyBorder="1" applyAlignment="1" applyProtection="1">
      <alignment horizontal="center" vertical="center" wrapText="1"/>
      <protection/>
    </xf>
    <xf numFmtId="0" fontId="11" fillId="46" borderId="12" xfId="0" applyFont="1" applyFill="1" applyBorder="1" applyAlignment="1" applyProtection="1">
      <alignment horizontal="center" vertical="center"/>
      <protection/>
    </xf>
    <xf numFmtId="2" fontId="1" fillId="50" borderId="55" xfId="0" applyNumberFormat="1" applyFont="1" applyFill="1" applyBorder="1" applyAlignment="1" applyProtection="1">
      <alignment horizontal="center"/>
      <protection/>
    </xf>
    <xf numFmtId="2" fontId="0" fillId="49" borderId="51" xfId="0" applyNumberFormat="1" applyFill="1" applyBorder="1" applyAlignment="1" applyProtection="1">
      <alignment/>
      <protection/>
    </xf>
    <xf numFmtId="2" fontId="1" fillId="50" borderId="56" xfId="0" applyNumberFormat="1" applyFont="1" applyFill="1" applyBorder="1" applyAlignment="1" applyProtection="1">
      <alignment horizontal="center"/>
      <protection/>
    </xf>
    <xf numFmtId="2" fontId="0" fillId="49" borderId="28" xfId="0" applyNumberFormat="1" applyFill="1" applyBorder="1" applyAlignment="1" applyProtection="1">
      <alignment/>
      <protection/>
    </xf>
    <xf numFmtId="2" fontId="0" fillId="49" borderId="23" xfId="0" applyNumberFormat="1" applyFill="1" applyBorder="1" applyAlignment="1" applyProtection="1">
      <alignment/>
      <protection/>
    </xf>
    <xf numFmtId="2" fontId="0" fillId="49" borderId="30" xfId="0" applyNumberFormat="1" applyFill="1" applyBorder="1" applyAlignment="1" applyProtection="1">
      <alignment/>
      <protection/>
    </xf>
    <xf numFmtId="2" fontId="1" fillId="50" borderId="10" xfId="0" applyNumberFormat="1" applyFont="1" applyFill="1" applyBorder="1" applyAlignment="1" applyProtection="1">
      <alignment/>
      <protection/>
    </xf>
    <xf numFmtId="2" fontId="0" fillId="49" borderId="35" xfId="0" applyNumberFormat="1" applyFill="1" applyBorder="1" applyAlignment="1" applyProtection="1">
      <alignment/>
      <protection/>
    </xf>
    <xf numFmtId="2" fontId="1" fillId="50" borderId="70" xfId="0" applyNumberFormat="1" applyFont="1" applyFill="1" applyBorder="1" applyAlignment="1" applyProtection="1">
      <alignment horizontal="center"/>
      <protection/>
    </xf>
    <xf numFmtId="2" fontId="1" fillId="50" borderId="10" xfId="0" applyNumberFormat="1" applyFont="1" applyFill="1" applyBorder="1" applyAlignment="1" applyProtection="1">
      <alignment horizontal="center"/>
      <protection/>
    </xf>
    <xf numFmtId="0" fontId="59" fillId="47" borderId="63" xfId="0" applyFont="1" applyFill="1" applyBorder="1" applyAlignment="1" applyProtection="1">
      <alignment vertical="center"/>
      <protection/>
    </xf>
    <xf numFmtId="0" fontId="11" fillId="46" borderId="28" xfId="0" applyFont="1" applyFill="1" applyBorder="1" applyAlignment="1" applyProtection="1">
      <alignment horizontal="center" vertical="center"/>
      <protection/>
    </xf>
    <xf numFmtId="0" fontId="11" fillId="46" borderId="23" xfId="0" applyFont="1" applyFill="1" applyBorder="1" applyAlignment="1" applyProtection="1">
      <alignment horizontal="center" vertical="center"/>
      <protection/>
    </xf>
    <xf numFmtId="0" fontId="11" fillId="46" borderId="24" xfId="0" applyFont="1" applyFill="1" applyBorder="1" applyAlignment="1" applyProtection="1">
      <alignment horizontal="center" vertical="center"/>
      <protection/>
    </xf>
    <xf numFmtId="0" fontId="11" fillId="46" borderId="37" xfId="0" applyFont="1" applyFill="1" applyBorder="1" applyAlignment="1" applyProtection="1">
      <alignment horizontal="center" vertical="center" wrapText="1"/>
      <protection/>
    </xf>
    <xf numFmtId="0" fontId="11" fillId="46" borderId="20" xfId="0" applyFont="1" applyFill="1" applyBorder="1" applyAlignment="1" applyProtection="1">
      <alignment horizontal="center" vertical="center" wrapText="1"/>
      <protection/>
    </xf>
    <xf numFmtId="0" fontId="22" fillId="46" borderId="25" xfId="0" applyFont="1" applyFill="1" applyBorder="1" applyAlignment="1" applyProtection="1">
      <alignment horizontal="center" vertical="center"/>
      <protection/>
    </xf>
    <xf numFmtId="0" fontId="1" fillId="46" borderId="28" xfId="0" applyFont="1" applyFill="1" applyBorder="1" applyAlignment="1" applyProtection="1">
      <alignment horizontal="center" vertical="center" wrapText="1"/>
      <protection/>
    </xf>
    <xf numFmtId="0" fontId="1" fillId="46" borderId="23" xfId="0" applyFont="1" applyFill="1" applyBorder="1" applyAlignment="1" applyProtection="1">
      <alignment horizontal="center" vertical="center" wrapText="1"/>
      <protection/>
    </xf>
    <xf numFmtId="0" fontId="1" fillId="46" borderId="24" xfId="0" applyFont="1" applyFill="1" applyBorder="1" applyAlignment="1" applyProtection="1">
      <alignment horizontal="center" vertical="center" wrapText="1"/>
      <protection/>
    </xf>
    <xf numFmtId="2" fontId="0" fillId="52" borderId="23" xfId="0" applyNumberFormat="1" applyFill="1" applyBorder="1" applyAlignment="1" applyProtection="1">
      <alignment/>
      <protection/>
    </xf>
    <xf numFmtId="0" fontId="60" fillId="45" borderId="0" xfId="0" applyFont="1" applyFill="1" applyAlignment="1" applyProtection="1">
      <alignment/>
      <protection/>
    </xf>
    <xf numFmtId="0" fontId="1" fillId="46" borderId="23" xfId="0" applyFont="1" applyFill="1" applyBorder="1" applyAlignment="1" applyProtection="1">
      <alignment horizontal="center" vertical="center" wrapText="1"/>
      <protection/>
    </xf>
    <xf numFmtId="0" fontId="0" fillId="45" borderId="0" xfId="0" applyFill="1" applyBorder="1" applyAlignment="1" applyProtection="1">
      <alignment/>
      <protection/>
    </xf>
    <xf numFmtId="0" fontId="0" fillId="46" borderId="10" xfId="0" applyFont="1" applyFill="1" applyBorder="1" applyAlignment="1" applyProtection="1">
      <alignment/>
      <protection/>
    </xf>
    <xf numFmtId="2" fontId="0" fillId="0" borderId="62" xfId="0" applyNumberFormat="1" applyFill="1" applyBorder="1" applyAlignment="1" applyProtection="1">
      <alignment/>
      <protection/>
    </xf>
    <xf numFmtId="2" fontId="0" fillId="49" borderId="10" xfId="0" applyNumberFormat="1" applyFill="1" applyBorder="1" applyAlignment="1" applyProtection="1">
      <alignment/>
      <protection/>
    </xf>
    <xf numFmtId="2" fontId="1" fillId="49" borderId="10" xfId="0" applyNumberFormat="1" applyFont="1" applyFill="1" applyBorder="1" applyAlignment="1" applyProtection="1">
      <alignment vertical="center"/>
      <protection/>
    </xf>
    <xf numFmtId="2" fontId="0" fillId="52" borderId="30" xfId="0" applyNumberFormat="1" applyFill="1" applyBorder="1" applyAlignment="1" applyProtection="1">
      <alignment/>
      <protection/>
    </xf>
    <xf numFmtId="2" fontId="0" fillId="52" borderId="29" xfId="0" applyNumberFormat="1" applyFill="1" applyBorder="1" applyAlignment="1" applyProtection="1">
      <alignment/>
      <protection/>
    </xf>
    <xf numFmtId="2" fontId="1" fillId="52" borderId="10" xfId="0" applyNumberFormat="1" applyFont="1" applyFill="1" applyBorder="1" applyAlignment="1" applyProtection="1">
      <alignment vertical="center"/>
      <protection/>
    </xf>
    <xf numFmtId="2" fontId="0" fillId="52" borderId="10" xfId="0" applyNumberFormat="1" applyFill="1" applyBorder="1" applyAlignment="1" applyProtection="1">
      <alignment/>
      <protection/>
    </xf>
    <xf numFmtId="2" fontId="2" fillId="50" borderId="10" xfId="0" applyNumberFormat="1" applyFont="1" applyFill="1" applyBorder="1" applyAlignment="1" applyProtection="1">
      <alignment horizontal="center" vertical="center" wrapText="1"/>
      <protection/>
    </xf>
    <xf numFmtId="2" fontId="0" fillId="46" borderId="0" xfId="0" applyNumberFormat="1" applyFont="1" applyFill="1" applyAlignment="1" applyProtection="1">
      <alignment/>
      <protection/>
    </xf>
    <xf numFmtId="0" fontId="0" fillId="53" borderId="0" xfId="0" applyFill="1" applyAlignment="1">
      <alignment/>
    </xf>
    <xf numFmtId="0" fontId="1" fillId="53" borderId="0" xfId="0" applyFont="1" applyFill="1" applyAlignment="1">
      <alignment vertical="center"/>
    </xf>
    <xf numFmtId="0" fontId="0" fillId="53" borderId="0" xfId="0" applyFill="1" applyAlignment="1">
      <alignment vertical="center"/>
    </xf>
    <xf numFmtId="0" fontId="0" fillId="54" borderId="73" xfId="0" applyFont="1" applyFill="1" applyBorder="1" applyAlignment="1">
      <alignment horizontal="center" vertical="center"/>
    </xf>
    <xf numFmtId="0" fontId="0" fillId="54" borderId="74" xfId="0" applyFill="1" applyBorder="1" applyAlignment="1">
      <alignment vertical="center" wrapText="1"/>
    </xf>
    <xf numFmtId="0" fontId="0" fillId="54" borderId="75" xfId="0" applyFont="1" applyFill="1" applyBorder="1" applyAlignment="1">
      <alignment horizontal="center" vertical="center"/>
    </xf>
    <xf numFmtId="0" fontId="0" fillId="54" borderId="76" xfId="0" applyFill="1" applyBorder="1" applyAlignment="1">
      <alignment vertical="center" wrapText="1"/>
    </xf>
    <xf numFmtId="0" fontId="0" fillId="54" borderId="76" xfId="0" applyFont="1" applyFill="1" applyBorder="1" applyAlignment="1">
      <alignment vertical="center" wrapText="1"/>
    </xf>
    <xf numFmtId="0" fontId="0" fillId="54" borderId="75" xfId="0" applyFill="1" applyBorder="1" applyAlignment="1">
      <alignment horizontal="center" vertical="center"/>
    </xf>
    <xf numFmtId="0" fontId="0" fillId="54" borderId="77" xfId="0" applyFill="1" applyBorder="1" applyAlignment="1">
      <alignment horizontal="center" vertical="center"/>
    </xf>
    <xf numFmtId="0" fontId="0" fillId="54" borderId="78" xfId="0" applyFont="1" applyFill="1" applyBorder="1" applyAlignment="1">
      <alignment vertical="center" wrapText="1"/>
    </xf>
    <xf numFmtId="2" fontId="0" fillId="47" borderId="23" xfId="0" applyNumberFormat="1" applyFill="1" applyBorder="1" applyAlignment="1" applyProtection="1">
      <alignment/>
      <protection/>
    </xf>
    <xf numFmtId="2" fontId="0" fillId="52" borderId="23" xfId="0" applyNumberFormat="1" applyFill="1" applyBorder="1" applyAlignment="1" applyProtection="1">
      <alignment vertical="center"/>
      <protection/>
    </xf>
    <xf numFmtId="2" fontId="0" fillId="55" borderId="56" xfId="0" applyNumberFormat="1" applyFill="1" applyBorder="1" applyAlignment="1" applyProtection="1">
      <alignment/>
      <protection/>
    </xf>
    <xf numFmtId="2" fontId="0" fillId="31" borderId="56" xfId="0" applyNumberFormat="1" applyFill="1" applyBorder="1" applyAlignment="1" applyProtection="1">
      <alignment/>
      <protection/>
    </xf>
    <xf numFmtId="2" fontId="0" fillId="47" borderId="24" xfId="0" applyNumberFormat="1" applyFill="1" applyBorder="1" applyAlignment="1" applyProtection="1">
      <alignment vertical="center"/>
      <protection/>
    </xf>
    <xf numFmtId="0" fontId="3" fillId="32" borderId="12" xfId="0" applyFont="1" applyFill="1" applyBorder="1" applyAlignment="1" applyProtection="1">
      <alignment horizontal="center" vertical="center"/>
      <protection/>
    </xf>
    <xf numFmtId="0" fontId="3" fillId="32" borderId="20" xfId="0" applyFont="1" applyFill="1" applyBorder="1" applyAlignment="1" applyProtection="1">
      <alignment horizontal="center" vertical="center"/>
      <protection/>
    </xf>
    <xf numFmtId="0" fontId="1" fillId="32" borderId="25" xfId="0" applyFont="1" applyFill="1" applyBorder="1" applyAlignment="1">
      <alignment horizontal="center" vertical="center"/>
    </xf>
    <xf numFmtId="0" fontId="1" fillId="32" borderId="11" xfId="0" applyFont="1" applyFill="1" applyBorder="1" applyAlignment="1">
      <alignment horizontal="center" vertical="center"/>
    </xf>
    <xf numFmtId="49" fontId="2" fillId="0" borderId="12" xfId="0" applyNumberFormat="1" applyFont="1" applyFill="1" applyBorder="1" applyAlignment="1" applyProtection="1">
      <alignment horizontal="center"/>
      <protection locked="0"/>
    </xf>
    <xf numFmtId="49" fontId="2" fillId="0" borderId="20" xfId="0" applyNumberFormat="1" applyFont="1" applyFill="1" applyBorder="1" applyAlignment="1" applyProtection="1">
      <alignment horizontal="center"/>
      <protection locked="0"/>
    </xf>
    <xf numFmtId="0" fontId="1" fillId="32" borderId="12" xfId="0" applyFont="1" applyFill="1" applyBorder="1" applyAlignment="1" applyProtection="1">
      <alignment horizontal="left" vertical="center"/>
      <protection/>
    </xf>
    <xf numFmtId="0" fontId="1" fillId="32" borderId="37" xfId="0" applyFont="1" applyFill="1" applyBorder="1" applyAlignment="1" applyProtection="1">
      <alignment horizontal="left" vertical="center"/>
      <protection/>
    </xf>
    <xf numFmtId="0" fontId="1" fillId="32" borderId="20" xfId="0" applyFont="1" applyFill="1" applyBorder="1" applyAlignment="1" applyProtection="1">
      <alignment horizontal="left" vertical="center"/>
      <protection/>
    </xf>
    <xf numFmtId="14" fontId="2" fillId="0" borderId="12" xfId="0" applyNumberFormat="1" applyFont="1" applyFill="1" applyBorder="1" applyAlignment="1" applyProtection="1">
      <alignment horizontal="center"/>
      <protection locked="0"/>
    </xf>
    <xf numFmtId="14" fontId="2" fillId="0" borderId="20" xfId="0" applyNumberFormat="1" applyFont="1" applyFill="1" applyBorder="1" applyAlignment="1" applyProtection="1">
      <alignment horizontal="center"/>
      <protection locked="0"/>
    </xf>
    <xf numFmtId="0" fontId="1" fillId="38" borderId="12" xfId="0" applyFont="1" applyFill="1" applyBorder="1" applyAlignment="1" applyProtection="1">
      <alignment horizontal="center" vertical="center"/>
      <protection/>
    </xf>
    <xf numFmtId="0" fontId="1" fillId="38" borderId="37" xfId="0" applyFont="1" applyFill="1" applyBorder="1" applyAlignment="1" applyProtection="1">
      <alignment horizontal="center" vertical="center"/>
      <protection/>
    </xf>
    <xf numFmtId="0" fontId="1" fillId="38" borderId="20" xfId="0" applyFont="1" applyFill="1" applyBorder="1" applyAlignment="1" applyProtection="1">
      <alignment horizontal="center" vertical="center"/>
      <protection/>
    </xf>
    <xf numFmtId="0" fontId="6" fillId="32" borderId="12" xfId="0" applyFont="1" applyFill="1" applyBorder="1" applyAlignment="1" applyProtection="1">
      <alignment horizontal="center" vertical="center" wrapText="1"/>
      <protection/>
    </xf>
    <xf numFmtId="0" fontId="6" fillId="32" borderId="37" xfId="0" applyFont="1" applyFill="1" applyBorder="1" applyAlignment="1" applyProtection="1">
      <alignment horizontal="center" vertical="center" wrapText="1"/>
      <protection/>
    </xf>
    <xf numFmtId="0" fontId="6" fillId="32" borderId="20" xfId="0" applyFont="1" applyFill="1" applyBorder="1" applyAlignment="1" applyProtection="1">
      <alignment horizontal="center" vertical="center" wrapText="1"/>
      <protection/>
    </xf>
    <xf numFmtId="0" fontId="1" fillId="32" borderId="12" xfId="0" applyFont="1" applyFill="1" applyBorder="1" applyAlignment="1" applyProtection="1">
      <alignment horizontal="left"/>
      <protection/>
    </xf>
    <xf numFmtId="0" fontId="1" fillId="32" borderId="20" xfId="0" applyFont="1" applyFill="1" applyBorder="1" applyAlignment="1" applyProtection="1">
      <alignment horizontal="left"/>
      <protection/>
    </xf>
    <xf numFmtId="0" fontId="3" fillId="32" borderId="12" xfId="0" applyFont="1" applyFill="1" applyBorder="1" applyAlignment="1" applyProtection="1">
      <alignment horizontal="left" vertical="center"/>
      <protection/>
    </xf>
    <xf numFmtId="0" fontId="3" fillId="32" borderId="37" xfId="0" applyFont="1" applyFill="1" applyBorder="1" applyAlignment="1" applyProtection="1">
      <alignment horizontal="left" vertical="center"/>
      <protection/>
    </xf>
    <xf numFmtId="0" fontId="3" fillId="32" borderId="20" xfId="0" applyFont="1" applyFill="1" applyBorder="1" applyAlignment="1" applyProtection="1">
      <alignment horizontal="left" vertical="center"/>
      <protection/>
    </xf>
    <xf numFmtId="0" fontId="3" fillId="32" borderId="12" xfId="0" applyFont="1" applyFill="1" applyBorder="1" applyAlignment="1" applyProtection="1">
      <alignment horizontal="left"/>
      <protection/>
    </xf>
    <xf numFmtId="0" fontId="3" fillId="32" borderId="37" xfId="0" applyFont="1" applyFill="1" applyBorder="1" applyAlignment="1" applyProtection="1">
      <alignment horizontal="left"/>
      <protection/>
    </xf>
    <xf numFmtId="0" fontId="3" fillId="32" borderId="20" xfId="0" applyFont="1" applyFill="1" applyBorder="1" applyAlignment="1" applyProtection="1">
      <alignment horizontal="left"/>
      <protection/>
    </xf>
    <xf numFmtId="0" fontId="1" fillId="32" borderId="37" xfId="0" applyFont="1" applyFill="1" applyBorder="1" applyAlignment="1" applyProtection="1">
      <alignment horizontal="left"/>
      <protection/>
    </xf>
    <xf numFmtId="0" fontId="1" fillId="56" borderId="12" xfId="0" applyFont="1" applyFill="1" applyBorder="1" applyAlignment="1">
      <alignment horizontal="center" vertical="center"/>
    </xf>
    <xf numFmtId="0" fontId="1" fillId="56" borderId="20" xfId="0" applyFont="1" applyFill="1" applyBorder="1" applyAlignment="1">
      <alignment horizontal="center" vertical="center"/>
    </xf>
    <xf numFmtId="0" fontId="59" fillId="57" borderId="33" xfId="0" applyFont="1" applyFill="1" applyBorder="1" applyAlignment="1" applyProtection="1">
      <alignment horizontal="center" vertical="center"/>
      <protection/>
    </xf>
    <xf numFmtId="0" fontId="59" fillId="57" borderId="61" xfId="0" applyFont="1" applyFill="1" applyBorder="1" applyAlignment="1" applyProtection="1">
      <alignment horizontal="center" vertical="center"/>
      <protection/>
    </xf>
    <xf numFmtId="0" fontId="59" fillId="57" borderId="60" xfId="0" applyFont="1" applyFill="1" applyBorder="1" applyAlignment="1" applyProtection="1">
      <alignment horizontal="center" vertical="center"/>
      <protection/>
    </xf>
    <xf numFmtId="0" fontId="59" fillId="57" borderId="44" xfId="0" applyFont="1" applyFill="1" applyBorder="1" applyAlignment="1" applyProtection="1">
      <alignment horizontal="center" vertical="center"/>
      <protection/>
    </xf>
    <xf numFmtId="0" fontId="59" fillId="7" borderId="35" xfId="0" applyFont="1" applyFill="1" applyBorder="1" applyAlignment="1" applyProtection="1">
      <alignment horizontal="center" vertical="center"/>
      <protection/>
    </xf>
    <xf numFmtId="0" fontId="59" fillId="7" borderId="72" xfId="0" applyFont="1" applyFill="1" applyBorder="1" applyAlignment="1" applyProtection="1">
      <alignment horizontal="center" vertical="center"/>
      <protection/>
    </xf>
    <xf numFmtId="0" fontId="59" fillId="7" borderId="79" xfId="0" applyFont="1" applyFill="1" applyBorder="1" applyAlignment="1" applyProtection="1">
      <alignment horizontal="center" vertical="center"/>
      <protection/>
    </xf>
    <xf numFmtId="0" fontId="59" fillId="7" borderId="53" xfId="0" applyFont="1" applyFill="1" applyBorder="1" applyAlignment="1" applyProtection="1">
      <alignment horizontal="center" vertical="center"/>
      <protection/>
    </xf>
    <xf numFmtId="0" fontId="59" fillId="57" borderId="35" xfId="0" applyFont="1" applyFill="1" applyBorder="1" applyAlignment="1" applyProtection="1">
      <alignment horizontal="center" vertical="center"/>
      <protection/>
    </xf>
    <xf numFmtId="0" fontId="59" fillId="57" borderId="72" xfId="0" applyFont="1" applyFill="1" applyBorder="1" applyAlignment="1" applyProtection="1">
      <alignment horizontal="center" vertical="center"/>
      <protection/>
    </xf>
    <xf numFmtId="0" fontId="59" fillId="57" borderId="80" xfId="0" applyFont="1" applyFill="1" applyBorder="1" applyAlignment="1" applyProtection="1">
      <alignment horizontal="center" vertical="center"/>
      <protection/>
    </xf>
    <xf numFmtId="0" fontId="59" fillId="57" borderId="54" xfId="0" applyFont="1" applyFill="1" applyBorder="1" applyAlignment="1" applyProtection="1">
      <alignment horizontal="center" vertical="center"/>
      <protection/>
    </xf>
    <xf numFmtId="0" fontId="3" fillId="46" borderId="60" xfId="0" applyFont="1" applyFill="1" applyBorder="1" applyAlignment="1" applyProtection="1">
      <alignment horizontal="left" vertical="center"/>
      <protection/>
    </xf>
    <xf numFmtId="0" fontId="3" fillId="46" borderId="81" xfId="0" applyFont="1" applyFill="1" applyBorder="1" applyAlignment="1" applyProtection="1">
      <alignment horizontal="left" vertical="center"/>
      <protection/>
    </xf>
    <xf numFmtId="0" fontId="3" fillId="46" borderId="25" xfId="0" applyFont="1" applyFill="1" applyBorder="1" applyAlignment="1" applyProtection="1">
      <alignment horizontal="left" vertical="center"/>
      <protection/>
    </xf>
    <xf numFmtId="0" fontId="3" fillId="46" borderId="11" xfId="0" applyFont="1" applyFill="1" applyBorder="1" applyAlignment="1" applyProtection="1">
      <alignment horizontal="left" vertical="center"/>
      <protection/>
    </xf>
    <xf numFmtId="0" fontId="1" fillId="46" borderId="25" xfId="0" applyFont="1" applyFill="1" applyBorder="1" applyAlignment="1" applyProtection="1">
      <alignment horizontal="center" vertical="center" wrapText="1"/>
      <protection/>
    </xf>
    <xf numFmtId="0" fontId="1" fillId="46" borderId="11" xfId="0" applyFont="1" applyFill="1" applyBorder="1" applyAlignment="1" applyProtection="1">
      <alignment horizontal="center" vertical="center" wrapText="1"/>
      <protection/>
    </xf>
    <xf numFmtId="0" fontId="1" fillId="46" borderId="27" xfId="0" applyFont="1" applyFill="1" applyBorder="1" applyAlignment="1" applyProtection="1">
      <alignment horizontal="center" vertical="center" wrapText="1"/>
      <protection/>
    </xf>
    <xf numFmtId="0" fontId="1" fillId="46" borderId="12" xfId="0" applyFont="1" applyFill="1" applyBorder="1" applyAlignment="1" applyProtection="1">
      <alignment horizontal="center" vertical="center"/>
      <protection/>
    </xf>
    <xf numFmtId="0" fontId="1" fillId="46" borderId="37" xfId="0" applyFont="1" applyFill="1" applyBorder="1" applyAlignment="1" applyProtection="1">
      <alignment horizontal="center" vertical="center"/>
      <protection/>
    </xf>
    <xf numFmtId="0" fontId="1" fillId="46" borderId="20" xfId="0" applyFont="1" applyFill="1" applyBorder="1" applyAlignment="1" applyProtection="1">
      <alignment horizontal="center" vertical="center"/>
      <protection/>
    </xf>
    <xf numFmtId="0" fontId="1" fillId="46" borderId="26" xfId="0" applyFont="1" applyFill="1" applyBorder="1" applyAlignment="1" applyProtection="1">
      <alignment horizontal="center" vertical="center" wrapText="1"/>
      <protection/>
    </xf>
    <xf numFmtId="0" fontId="6" fillId="58" borderId="25" xfId="0" applyFont="1" applyFill="1" applyBorder="1" applyAlignment="1" applyProtection="1">
      <alignment horizontal="center" vertical="center" wrapText="1"/>
      <protection/>
    </xf>
    <xf numFmtId="0" fontId="6" fillId="58" borderId="26" xfId="0" applyFont="1" applyFill="1" applyBorder="1" applyAlignment="1" applyProtection="1">
      <alignment horizontal="center" vertical="center" wrapText="1"/>
      <protection/>
    </xf>
    <xf numFmtId="0" fontId="6" fillId="58" borderId="11" xfId="0" applyFont="1" applyFill="1" applyBorder="1" applyAlignment="1" applyProtection="1">
      <alignment horizontal="center" vertical="center" wrapText="1"/>
      <protection/>
    </xf>
    <xf numFmtId="0" fontId="0" fillId="46" borderId="12" xfId="0" applyFont="1" applyFill="1" applyBorder="1" applyAlignment="1" applyProtection="1">
      <alignment horizontal="center" vertical="center" wrapText="1"/>
      <protection/>
    </xf>
    <xf numFmtId="0" fontId="0" fillId="46" borderId="37" xfId="0" applyFont="1" applyFill="1" applyBorder="1" applyAlignment="1" applyProtection="1">
      <alignment horizontal="center" vertical="center" wrapText="1"/>
      <protection/>
    </xf>
    <xf numFmtId="0" fontId="0" fillId="46" borderId="81" xfId="0" applyFont="1" applyFill="1" applyBorder="1" applyAlignment="1" applyProtection="1">
      <alignment horizontal="center" vertical="center" wrapText="1"/>
      <protection/>
    </xf>
    <xf numFmtId="0" fontId="3" fillId="46" borderId="12" xfId="0" applyFont="1" applyFill="1" applyBorder="1" applyAlignment="1" applyProtection="1">
      <alignment horizontal="center" vertical="center" wrapText="1"/>
      <protection/>
    </xf>
    <xf numFmtId="0" fontId="3" fillId="46" borderId="37" xfId="0" applyFont="1" applyFill="1" applyBorder="1" applyAlignment="1" applyProtection="1">
      <alignment horizontal="center" vertical="center" wrapText="1"/>
      <protection/>
    </xf>
    <xf numFmtId="0" fontId="3" fillId="46" borderId="20" xfId="0" applyFont="1" applyFill="1" applyBorder="1" applyAlignment="1" applyProtection="1">
      <alignment horizontal="center" vertical="center" wrapText="1"/>
      <protection/>
    </xf>
    <xf numFmtId="0" fontId="1" fillId="46" borderId="28" xfId="0" applyFont="1" applyFill="1" applyBorder="1" applyAlignment="1" applyProtection="1">
      <alignment horizontal="center" vertical="center" wrapText="1"/>
      <protection/>
    </xf>
    <xf numFmtId="0" fontId="1" fillId="46" borderId="23" xfId="0" applyFont="1" applyFill="1" applyBorder="1" applyAlignment="1" applyProtection="1">
      <alignment horizontal="center" vertical="center" wrapText="1"/>
      <protection/>
    </xf>
    <xf numFmtId="0" fontId="0" fillId="34" borderId="0" xfId="0" applyFont="1" applyFill="1" applyAlignment="1" applyProtection="1">
      <alignment vertical="center"/>
      <protection locked="0"/>
    </xf>
    <xf numFmtId="0" fontId="0" fillId="34" borderId="0" xfId="0" applyFont="1" applyFill="1" applyAlignment="1" applyProtection="1">
      <alignment/>
      <protection locked="0"/>
    </xf>
    <xf numFmtId="0" fontId="0" fillId="59" borderId="35" xfId="0" applyFont="1" applyFill="1" applyBorder="1" applyAlignment="1" applyProtection="1">
      <alignment horizontal="center" vertical="center"/>
      <protection locked="0"/>
    </xf>
    <xf numFmtId="0" fontId="12" fillId="34" borderId="0" xfId="0" applyFont="1" applyFill="1" applyAlignment="1" applyProtection="1">
      <alignment/>
      <protection locked="0"/>
    </xf>
    <xf numFmtId="0" fontId="13" fillId="34" borderId="0" xfId="0" applyFont="1" applyFill="1" applyAlignment="1" applyProtection="1">
      <alignment/>
      <protection locked="0"/>
    </xf>
    <xf numFmtId="2" fontId="18" fillId="60" borderId="21" xfId="0" applyNumberFormat="1" applyFont="1" applyFill="1" applyBorder="1" applyAlignment="1" applyProtection="1">
      <alignment horizontal="center" vertical="center"/>
      <protection locked="0"/>
    </xf>
    <xf numFmtId="2" fontId="0" fillId="60" borderId="21" xfId="0" applyNumberFormat="1" applyFont="1" applyFill="1" applyBorder="1" applyAlignment="1" applyProtection="1">
      <alignment horizontal="center" vertical="center"/>
      <protection locked="0"/>
    </xf>
    <xf numFmtId="0" fontId="4" fillId="32" borderId="12" xfId="0" applyFont="1" applyFill="1" applyBorder="1" applyAlignment="1" applyProtection="1">
      <alignment horizontal="center"/>
      <protection locked="0"/>
    </xf>
    <xf numFmtId="0" fontId="4" fillId="32" borderId="37" xfId="0" applyFont="1" applyFill="1" applyBorder="1" applyAlignment="1" applyProtection="1">
      <alignment horizontal="center"/>
      <protection locked="0"/>
    </xf>
    <xf numFmtId="0" fontId="0" fillId="61" borderId="0" xfId="0" applyFont="1" applyFill="1" applyBorder="1" applyAlignment="1" applyProtection="1">
      <alignment horizontal="center" vertical="center"/>
      <protection locked="0"/>
    </xf>
    <xf numFmtId="0" fontId="1" fillId="61" borderId="26" xfId="0" applyFont="1" applyFill="1" applyBorder="1" applyAlignment="1" applyProtection="1">
      <alignment horizontal="center" vertical="center"/>
      <protection locked="0"/>
    </xf>
    <xf numFmtId="0" fontId="0" fillId="42" borderId="13" xfId="0" applyFont="1" applyFill="1" applyBorder="1" applyAlignment="1" applyProtection="1">
      <alignment horizontal="center" vertical="center"/>
      <protection locked="0"/>
    </xf>
    <xf numFmtId="4" fontId="0" fillId="60" borderId="14" xfId="0" applyNumberFormat="1" applyFont="1" applyFill="1" applyBorder="1" applyAlignment="1" applyProtection="1">
      <alignment horizontal="center" vertical="center"/>
      <protection locked="0"/>
    </xf>
    <xf numFmtId="2" fontId="18" fillId="60" borderId="33" xfId="0" applyNumberFormat="1" applyFont="1" applyFill="1" applyBorder="1" applyAlignment="1" applyProtection="1">
      <alignment horizontal="center" vertical="center"/>
      <protection locked="0"/>
    </xf>
    <xf numFmtId="0" fontId="0" fillId="42" borderId="14" xfId="0" applyFont="1" applyFill="1" applyBorder="1" applyAlignment="1" applyProtection="1">
      <alignment horizontal="center" vertical="center"/>
      <protection locked="0"/>
    </xf>
    <xf numFmtId="2" fontId="1" fillId="62" borderId="10" xfId="0" applyNumberFormat="1" applyFont="1" applyFill="1" applyBorder="1" applyAlignment="1" applyProtection="1">
      <alignment horizontal="center" vertical="center"/>
      <protection locked="0"/>
    </xf>
    <xf numFmtId="2" fontId="1" fillId="62" borderId="12" xfId="0" applyNumberFormat="1" applyFont="1" applyFill="1" applyBorder="1" applyAlignment="1" applyProtection="1">
      <alignment horizontal="center" vertical="center"/>
      <protection locked="0"/>
    </xf>
    <xf numFmtId="2" fontId="0" fillId="60" borderId="14" xfId="0" applyNumberFormat="1" applyFont="1" applyFill="1" applyBorder="1" applyAlignment="1" applyProtection="1">
      <alignment horizontal="center" vertical="center"/>
      <protection locked="0"/>
    </xf>
    <xf numFmtId="0" fontId="18" fillId="34" borderId="0" xfId="0" applyFont="1" applyFill="1" applyAlignment="1" applyProtection="1">
      <alignment/>
      <protection locked="0"/>
    </xf>
    <xf numFmtId="217" fontId="18" fillId="34" borderId="0" xfId="60" applyNumberFormat="1" applyFont="1" applyFill="1" applyAlignment="1" applyProtection="1">
      <alignment/>
      <protection locked="0"/>
    </xf>
    <xf numFmtId="0" fontId="10" fillId="34" borderId="0" xfId="0" applyFont="1" applyFill="1" applyAlignment="1" applyProtection="1">
      <alignment horizontal="center"/>
      <protection locked="0"/>
    </xf>
    <xf numFmtId="2" fontId="0" fillId="34" borderId="0" xfId="0" applyNumberFormat="1" applyFont="1" applyFill="1" applyAlignment="1" applyProtection="1">
      <alignment/>
      <protection locked="0"/>
    </xf>
    <xf numFmtId="0" fontId="10" fillId="33" borderId="27" xfId="0" applyFont="1" applyFill="1" applyBorder="1" applyAlignment="1" applyProtection="1">
      <alignment horizontal="center" vertical="top" wrapText="1"/>
      <protection locked="0"/>
    </xf>
    <xf numFmtId="0" fontId="10" fillId="33" borderId="68" xfId="0" applyFont="1" applyFill="1" applyBorder="1" applyAlignment="1" applyProtection="1">
      <alignment horizontal="center" vertical="top" wrapText="1"/>
      <protection locked="0"/>
    </xf>
    <xf numFmtId="0" fontId="10" fillId="33" borderId="43" xfId="0" applyFont="1" applyFill="1" applyBorder="1" applyAlignment="1" applyProtection="1">
      <alignment horizontal="center" vertical="top" wrapText="1"/>
      <protection locked="0"/>
    </xf>
    <xf numFmtId="0" fontId="0" fillId="33" borderId="82" xfId="0" applyFont="1" applyFill="1" applyBorder="1" applyAlignment="1" applyProtection="1">
      <alignment horizontal="center"/>
      <protection locked="0"/>
    </xf>
    <xf numFmtId="0" fontId="0" fillId="33" borderId="0" xfId="0" applyFont="1" applyFill="1" applyBorder="1" applyAlignment="1" applyProtection="1">
      <alignment horizontal="center"/>
      <protection locked="0"/>
    </xf>
    <xf numFmtId="0" fontId="0" fillId="33" borderId="60" xfId="0" applyFont="1" applyFill="1" applyBorder="1" applyAlignment="1" applyProtection="1">
      <alignment/>
      <protection locked="0"/>
    </xf>
    <xf numFmtId="0" fontId="10" fillId="33" borderId="63" xfId="0" applyFont="1" applyFill="1" applyBorder="1" applyAlignment="1" applyProtection="1">
      <alignment horizontal="center"/>
      <protection locked="0"/>
    </xf>
    <xf numFmtId="0" fontId="10" fillId="33" borderId="69" xfId="0" applyFont="1" applyFill="1" applyBorder="1" applyAlignment="1" applyProtection="1">
      <alignment horizontal="center"/>
      <protection locked="0"/>
    </xf>
    <xf numFmtId="0" fontId="10" fillId="33" borderId="81" xfId="0" applyFont="1" applyFill="1" applyBorder="1" applyAlignment="1" applyProtection="1">
      <alignment horizontal="center"/>
      <protection locked="0"/>
    </xf>
    <xf numFmtId="0" fontId="2" fillId="32" borderId="26" xfId="0" applyFont="1" applyFill="1" applyBorder="1" applyAlignment="1" applyProtection="1">
      <alignment/>
      <protection locked="0"/>
    </xf>
    <xf numFmtId="0" fontId="61" fillId="34" borderId="0" xfId="0" applyFont="1" applyFill="1" applyAlignment="1" applyProtection="1">
      <alignment/>
      <protection locked="0"/>
    </xf>
    <xf numFmtId="2" fontId="1" fillId="0" borderId="12" xfId="0" applyNumberFormat="1" applyFont="1" applyFill="1" applyBorder="1" applyAlignment="1" applyProtection="1">
      <alignment horizontal="center"/>
      <protection/>
    </xf>
    <xf numFmtId="2" fontId="1" fillId="0" borderId="20" xfId="0" applyNumberFormat="1" applyFont="1" applyFill="1" applyBorder="1" applyAlignment="1" applyProtection="1">
      <alignment horizontal="center"/>
      <protection/>
    </xf>
    <xf numFmtId="9" fontId="1" fillId="0" borderId="12" xfId="0" applyNumberFormat="1" applyFont="1" applyFill="1" applyBorder="1" applyAlignment="1" applyProtection="1">
      <alignment horizontal="center"/>
      <protection/>
    </xf>
    <xf numFmtId="9" fontId="1" fillId="0" borderId="20" xfId="0" applyNumberFormat="1" applyFont="1" applyFill="1" applyBorder="1" applyAlignment="1" applyProtection="1">
      <alignment horizontal="center"/>
      <protection/>
    </xf>
    <xf numFmtId="0" fontId="1" fillId="32" borderId="37" xfId="0" applyFont="1" applyFill="1" applyBorder="1" applyAlignment="1" applyProtection="1">
      <alignment horizontal="left" vertical="center"/>
      <protection locked="0"/>
    </xf>
    <xf numFmtId="0" fontId="1" fillId="32" borderId="20" xfId="0" applyFont="1" applyFill="1" applyBorder="1" applyAlignment="1" applyProtection="1">
      <alignment horizontal="left" vertical="center"/>
      <protection locked="0"/>
    </xf>
    <xf numFmtId="0" fontId="11" fillId="34" borderId="0" xfId="0" applyFont="1" applyFill="1" applyAlignment="1" applyProtection="1">
      <alignment/>
      <protection locked="0"/>
    </xf>
    <xf numFmtId="0" fontId="11" fillId="34" borderId="0" xfId="0" applyFont="1" applyFill="1" applyAlignment="1" applyProtection="1">
      <alignment horizontal="center"/>
      <protection locked="0"/>
    </xf>
    <xf numFmtId="0" fontId="0" fillId="33" borderId="25" xfId="0" applyNumberFormat="1" applyFont="1" applyFill="1" applyBorder="1" applyAlignment="1" applyProtection="1">
      <alignment horizontal="center" vertical="center"/>
      <protection locked="0"/>
    </xf>
    <xf numFmtId="10" fontId="0" fillId="33" borderId="25" xfId="0" applyNumberFormat="1" applyFont="1" applyFill="1" applyBorder="1" applyAlignment="1" applyProtection="1">
      <alignment horizontal="center" vertical="center"/>
      <protection locked="0"/>
    </xf>
    <xf numFmtId="0" fontId="0" fillId="33" borderId="26" xfId="0" applyNumberFormat="1" applyFont="1" applyFill="1" applyBorder="1" applyAlignment="1" applyProtection="1">
      <alignment horizontal="center" vertical="center"/>
      <protection locked="0"/>
    </xf>
    <xf numFmtId="10" fontId="0" fillId="33" borderId="26" xfId="0" applyNumberFormat="1" applyFont="1" applyFill="1" applyBorder="1" applyAlignment="1" applyProtection="1">
      <alignment horizontal="center" vertical="center"/>
      <protection locked="0"/>
    </xf>
    <xf numFmtId="0" fontId="0" fillId="34" borderId="0" xfId="0" applyFont="1" applyFill="1" applyAlignment="1" applyProtection="1">
      <alignment horizontal="center"/>
      <protection locked="0"/>
    </xf>
    <xf numFmtId="0" fontId="0" fillId="34" borderId="0" xfId="0" applyFill="1" applyAlignment="1" applyProtection="1">
      <alignment/>
      <protection locked="0"/>
    </xf>
    <xf numFmtId="1" fontId="0" fillId="36" borderId="44" xfId="0" applyNumberFormat="1" applyFont="1" applyFill="1" applyBorder="1" applyAlignment="1" applyProtection="1">
      <alignment horizontal="center" vertical="center" wrapText="1"/>
      <protection locked="0"/>
    </xf>
    <xf numFmtId="1" fontId="0" fillId="36" borderId="41" xfId="0" applyNumberFormat="1" applyFont="1" applyFill="1" applyBorder="1" applyAlignment="1" applyProtection="1">
      <alignment horizontal="center" vertical="center" wrapText="1"/>
      <protection locked="0"/>
    </xf>
    <xf numFmtId="1" fontId="0" fillId="36" borderId="42" xfId="0" applyNumberFormat="1" applyFont="1" applyFill="1" applyBorder="1" applyAlignment="1" applyProtection="1">
      <alignment horizontal="center" vertical="center" wrapText="1"/>
      <protection locked="0"/>
    </xf>
    <xf numFmtId="0" fontId="0" fillId="34" borderId="0" xfId="0" applyFill="1" applyAlignment="1" applyProtection="1">
      <alignment horizontal="center" vertical="center" wrapText="1"/>
      <protection locked="0"/>
    </xf>
    <xf numFmtId="2" fontId="0" fillId="34" borderId="0" xfId="0" applyNumberFormat="1" applyFill="1" applyAlignment="1" applyProtection="1">
      <alignment horizontal="center"/>
      <protection locked="0"/>
    </xf>
    <xf numFmtId="0" fontId="12" fillId="34" borderId="0" xfId="0" applyNumberFormat="1" applyFont="1" applyFill="1" applyAlignment="1" applyProtection="1">
      <alignment horizontal="center"/>
      <protection locked="0"/>
    </xf>
    <xf numFmtId="0" fontId="12" fillId="34" borderId="0" xfId="0" applyFont="1" applyFill="1" applyAlignment="1" applyProtection="1">
      <alignment horizontal="center"/>
      <protection locked="0"/>
    </xf>
    <xf numFmtId="0" fontId="12" fillId="34" borderId="0" xfId="0" applyFont="1" applyFill="1" applyAlignment="1" applyProtection="1">
      <alignment horizontal="center" vertical="center" wrapText="1"/>
      <protection locked="0"/>
    </xf>
    <xf numFmtId="0" fontId="12" fillId="34" borderId="0" xfId="0" applyFont="1" applyFill="1" applyAlignment="1" applyProtection="1">
      <alignment/>
      <protection locked="0"/>
    </xf>
    <xf numFmtId="0" fontId="0" fillId="34" borderId="0" xfId="0" applyNumberFormat="1" applyFill="1" applyAlignment="1" applyProtection="1">
      <alignment horizontal="center"/>
      <protection locked="0"/>
    </xf>
    <xf numFmtId="2" fontId="0" fillId="0" borderId="51" xfId="0" applyNumberFormat="1" applyFill="1" applyBorder="1" applyAlignment="1" applyProtection="1">
      <alignment horizontal="center" vertical="center"/>
      <protection locked="0"/>
    </xf>
    <xf numFmtId="0" fontId="0" fillId="34" borderId="0" xfId="0" applyFill="1" applyAlignment="1" applyProtection="1">
      <alignment vertical="center"/>
      <protection locked="0"/>
    </xf>
    <xf numFmtId="0" fontId="4" fillId="33" borderId="25" xfId="57" applyFont="1" applyFill="1" applyBorder="1" applyAlignment="1" applyProtection="1">
      <alignment horizontal="center" wrapText="1"/>
      <protection/>
    </xf>
    <xf numFmtId="0" fontId="4" fillId="33" borderId="25" xfId="57" applyFont="1" applyFill="1" applyBorder="1" applyAlignment="1" applyProtection="1">
      <alignment horizontal="center" wrapText="1"/>
      <protection/>
    </xf>
    <xf numFmtId="0" fontId="4" fillId="31" borderId="25" xfId="57" applyFont="1" applyFill="1" applyBorder="1" applyAlignment="1" applyProtection="1">
      <alignment horizontal="center" wrapText="1"/>
      <protection/>
    </xf>
    <xf numFmtId="0" fontId="0" fillId="33" borderId="25" xfId="0" applyFill="1" applyBorder="1" applyAlignment="1" applyProtection="1">
      <alignment horizontal="center"/>
      <protection/>
    </xf>
    <xf numFmtId="0" fontId="1" fillId="33" borderId="25" xfId="0" applyFont="1" applyFill="1" applyBorder="1" applyAlignment="1" applyProtection="1">
      <alignment horizontal="center"/>
      <protection/>
    </xf>
    <xf numFmtId="0" fontId="4" fillId="33" borderId="26" xfId="57" applyFont="1" applyFill="1" applyBorder="1" applyAlignment="1" applyProtection="1">
      <alignment horizontal="center" wrapText="1"/>
      <protection/>
    </xf>
    <xf numFmtId="0" fontId="4" fillId="33" borderId="26" xfId="57" applyFont="1" applyFill="1" applyBorder="1" applyAlignment="1" applyProtection="1">
      <alignment horizontal="center" wrapText="1"/>
      <protection/>
    </xf>
    <xf numFmtId="0" fontId="4" fillId="31" borderId="26" xfId="57" applyFont="1" applyFill="1" applyBorder="1" applyAlignment="1" applyProtection="1">
      <alignment horizontal="center" wrapText="1"/>
      <protection/>
    </xf>
    <xf numFmtId="0" fontId="0" fillId="33" borderId="26" xfId="0" applyFill="1" applyBorder="1" applyAlignment="1" applyProtection="1">
      <alignment horizontal="center"/>
      <protection/>
    </xf>
    <xf numFmtId="0" fontId="0" fillId="33" borderId="25" xfId="0" applyFill="1" applyBorder="1" applyAlignment="1" applyProtection="1">
      <alignment horizontal="center" vertical="center"/>
      <protection/>
    </xf>
    <xf numFmtId="0" fontId="0" fillId="33" borderId="11" xfId="0" applyFill="1" applyBorder="1" applyAlignment="1" applyProtection="1">
      <alignment horizontal="center"/>
      <protection/>
    </xf>
    <xf numFmtId="0" fontId="0" fillId="33" borderId="26" xfId="0" applyFill="1" applyBorder="1" applyAlignment="1" applyProtection="1">
      <alignment horizontal="center" vertical="center"/>
      <protection/>
    </xf>
    <xf numFmtId="0" fontId="0" fillId="33" borderId="26" xfId="0" applyFill="1" applyBorder="1" applyAlignment="1" applyProtection="1">
      <alignment horizontal="center" vertical="center" wrapText="1"/>
      <protection/>
    </xf>
    <xf numFmtId="0" fontId="0" fillId="33" borderId="11" xfId="0" applyFill="1" applyBorder="1" applyAlignment="1" applyProtection="1">
      <alignment horizontal="center" vertical="center"/>
      <protection/>
    </xf>
    <xf numFmtId="0" fontId="4" fillId="33" borderId="11" xfId="57" applyFont="1" applyFill="1" applyBorder="1" applyAlignment="1" applyProtection="1">
      <alignment horizontal="center" wrapText="1"/>
      <protection/>
    </xf>
    <xf numFmtId="0" fontId="4" fillId="31" borderId="26" xfId="57" applyFont="1" applyFill="1" applyBorder="1" applyAlignment="1" applyProtection="1" quotePrefix="1">
      <alignment horizontal="center" wrapText="1"/>
      <protection/>
    </xf>
    <xf numFmtId="0" fontId="4" fillId="33" borderId="11" xfId="57" applyFont="1" applyFill="1" applyBorder="1" applyAlignment="1" applyProtection="1">
      <alignment horizontal="center" wrapText="1"/>
      <protection/>
    </xf>
    <xf numFmtId="0" fontId="4" fillId="31" borderId="11" xfId="57" applyFont="1" applyFill="1" applyBorder="1" applyAlignment="1" applyProtection="1">
      <alignment horizontal="center" wrapText="1"/>
      <protection/>
    </xf>
    <xf numFmtId="0" fontId="4" fillId="33" borderId="25" xfId="57" applyFont="1" applyFill="1" applyBorder="1" applyAlignment="1" applyProtection="1">
      <alignment horizontal="center" wrapText="1"/>
      <protection/>
    </xf>
    <xf numFmtId="0" fontId="0" fillId="31" borderId="27" xfId="0" applyFont="1" applyFill="1" applyBorder="1" applyAlignment="1" applyProtection="1">
      <alignment/>
      <protection/>
    </xf>
    <xf numFmtId="0" fontId="0" fillId="31" borderId="68" xfId="0" applyFont="1" applyFill="1" applyBorder="1" applyAlignment="1" applyProtection="1">
      <alignment/>
      <protection/>
    </xf>
    <xf numFmtId="0" fontId="0" fillId="31" borderId="43" xfId="0" applyFont="1" applyFill="1" applyBorder="1" applyAlignment="1" applyProtection="1">
      <alignment/>
      <protection/>
    </xf>
    <xf numFmtId="0" fontId="0" fillId="31" borderId="82" xfId="0" applyFont="1" applyFill="1" applyBorder="1" applyAlignment="1" applyProtection="1">
      <alignment/>
      <protection/>
    </xf>
    <xf numFmtId="0" fontId="0" fillId="31" borderId="0" xfId="0" applyFont="1" applyFill="1" applyBorder="1" applyAlignment="1" applyProtection="1">
      <alignment/>
      <protection/>
    </xf>
    <xf numFmtId="0" fontId="0" fillId="31" borderId="60" xfId="0" applyFont="1" applyFill="1" applyBorder="1" applyAlignment="1" applyProtection="1">
      <alignment/>
      <protection/>
    </xf>
    <xf numFmtId="0" fontId="0" fillId="31" borderId="63" xfId="0" applyFont="1" applyFill="1" applyBorder="1" applyAlignment="1" applyProtection="1">
      <alignment/>
      <protection/>
    </xf>
    <xf numFmtId="0" fontId="0" fillId="31" borderId="69" xfId="0" applyFont="1" applyFill="1" applyBorder="1" applyAlignment="1" applyProtection="1">
      <alignment/>
      <protection/>
    </xf>
    <xf numFmtId="0" fontId="0" fillId="31" borderId="81" xfId="0" applyFont="1" applyFill="1" applyBorder="1"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urrency Codes" xfId="57"/>
    <cellStyle name="Note" xfId="58"/>
    <cellStyle name="Output" xfId="59"/>
    <cellStyle name="Percent" xfId="60"/>
    <cellStyle name="Title" xfId="61"/>
    <cellStyle name="Total" xfId="62"/>
    <cellStyle name="Warning Text" xfId="63"/>
  </cellStyles>
  <dxfs count="50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0"/>
  <sheetViews>
    <sheetView zoomScale="115" zoomScaleNormal="115" zoomScalePageLayoutView="0" workbookViewId="0" topLeftCell="A1">
      <selection activeCell="B3" sqref="B3"/>
    </sheetView>
  </sheetViews>
  <sheetFormatPr defaultColWidth="9.140625" defaultRowHeight="12.75"/>
  <cols>
    <col min="1" max="1" width="40.421875" style="41" customWidth="1"/>
    <col min="2" max="2" width="34.57421875" style="41" customWidth="1"/>
    <col min="3" max="16384" width="9.140625" style="41" customWidth="1"/>
  </cols>
  <sheetData>
    <row r="1" spans="1:2" ht="30" customHeight="1" thickBot="1">
      <c r="A1" s="390" t="str">
        <f>IF($B$6="EN",Languages!$A119,IF($B$6="FR",Languages!$B119,Languages!$C119))</f>
        <v>PROJECT IDENTIFICATION</v>
      </c>
      <c r="B1" s="391"/>
    </row>
    <row r="2" s="53" customFormat="1" ht="9" thickBot="1"/>
    <row r="3" spans="1:2" ht="22.5" customHeight="1" thickBot="1">
      <c r="A3" s="392" t="str">
        <f>IF($B$6="EN",Languages!$A120,IF($B$6="FR",Languages!$B120,Languages!$C120))</f>
        <v>Project Reference:</v>
      </c>
      <c r="B3" s="78"/>
    </row>
    <row r="4" spans="1:2" ht="13.5" thickBot="1">
      <c r="A4" s="393"/>
      <c r="B4" s="168" t="str">
        <f>IF($B$6="EN",Languages!$A21,IF($B$6="FR",Languages!$B21,Languages!$C21))</f>
        <v>(example) LLP/LdV/TOI/2013/IRL-001</v>
      </c>
    </row>
    <row r="5" s="53" customFormat="1" ht="9" thickBot="1"/>
    <row r="6" spans="1:2" ht="30" customHeight="1" thickBot="1">
      <c r="A6" s="52" t="str">
        <f>IF($B$6="EN",Languages!$A96,IF($B$6="FR",Languages!$B96,Languages!$C96))</f>
        <v>Language (please select):</v>
      </c>
      <c r="B6" s="78" t="s">
        <v>125</v>
      </c>
    </row>
    <row r="7" s="53" customFormat="1" ht="9" thickBot="1"/>
    <row r="8" spans="1:2" ht="30" customHeight="1" thickBot="1">
      <c r="A8" s="52" t="str">
        <f>IF($B$6="EN",Languages!$A125,IF($B$6="FR",Languages!$B125,Languages!$C125))</f>
        <v>Start Date (dd/mm/yyyy)</v>
      </c>
      <c r="B8" s="86"/>
    </row>
    <row r="9" s="53" customFormat="1" ht="9" thickBot="1"/>
    <row r="10" spans="1:2" ht="30" customHeight="1" thickBot="1">
      <c r="A10" s="52" t="str">
        <f>IF($B$6="EN",Languages!$A58,IF($B$6="FR",Languages!$B58,Languages!$C58))</f>
        <v>End Date (dd/mm/yyyy)</v>
      </c>
      <c r="B10" s="86"/>
    </row>
  </sheetData>
  <sheetProtection/>
  <mergeCells count="2">
    <mergeCell ref="A1:B1"/>
    <mergeCell ref="A3:A4"/>
  </mergeCells>
  <dataValidations count="2">
    <dataValidation type="list" allowBlank="1" showInputMessage="1" showErrorMessage="1" sqref="B6">
      <formula1>Language</formula1>
    </dataValidation>
    <dataValidation allowBlank="1" showInputMessage="1" showErrorMessage="1" sqref="B8"/>
  </dataValidations>
  <printOptions/>
  <pageMargins left="0.787401575" right="0.787401575" top="0.984251969" bottom="0.984251969" header="0.5" footer="0.5"/>
  <pageSetup horizontalDpi="600" verticalDpi="600" orientation="portrait" paperSize="9" r:id="rId1"/>
  <headerFooter alignWithMargins="0">
    <oddFooter>&amp;R&amp;"Arial,Italique"&amp;8&amp;P / &amp;N</oddFooter>
  </headerFooter>
</worksheet>
</file>

<file path=xl/worksheets/sheet10.xml><?xml version="1.0" encoding="utf-8"?>
<worksheet xmlns="http://schemas.openxmlformats.org/spreadsheetml/2006/main" xmlns:r="http://schemas.openxmlformats.org/officeDocument/2006/relationships">
  <dimension ref="A1:G74"/>
  <sheetViews>
    <sheetView zoomScalePageLayoutView="0" workbookViewId="0" topLeftCell="A1">
      <selection activeCell="B13" sqref="B13"/>
    </sheetView>
  </sheetViews>
  <sheetFormatPr defaultColWidth="9.140625" defaultRowHeight="12.75"/>
  <cols>
    <col min="1" max="1" width="8.8515625" style="254" customWidth="1"/>
    <col min="2" max="5" width="9.140625" style="498" customWidth="1"/>
    <col min="6" max="6" width="26.28125" style="498" customWidth="1"/>
    <col min="7" max="7" width="21.8515625" style="498" customWidth="1"/>
    <col min="8" max="16384" width="9.140625" style="498" customWidth="1"/>
  </cols>
  <sheetData>
    <row r="1" spans="1:7" ht="13.5" thickBot="1">
      <c r="A1" s="511" t="s">
        <v>8</v>
      </c>
      <c r="B1" s="512" t="s">
        <v>26</v>
      </c>
      <c r="C1" s="513">
        <v>246</v>
      </c>
      <c r="D1" s="514" t="s">
        <v>125</v>
      </c>
      <c r="F1" s="515" t="s">
        <v>1424</v>
      </c>
      <c r="G1" s="515" t="s">
        <v>1423</v>
      </c>
    </row>
    <row r="2" spans="1:7" ht="12.75">
      <c r="A2" s="516" t="s">
        <v>9</v>
      </c>
      <c r="B2" s="517" t="s">
        <v>27</v>
      </c>
      <c r="C2" s="518">
        <v>232</v>
      </c>
      <c r="D2" s="519" t="s">
        <v>35</v>
      </c>
      <c r="F2" s="520" t="s">
        <v>1426</v>
      </c>
      <c r="G2" s="520">
        <v>4</v>
      </c>
    </row>
    <row r="3" spans="1:7" ht="13.5" thickBot="1">
      <c r="A3" s="516" t="s">
        <v>7</v>
      </c>
      <c r="B3" s="517" t="s">
        <v>67</v>
      </c>
      <c r="C3" s="518">
        <v>145</v>
      </c>
      <c r="D3" s="521" t="s">
        <v>30</v>
      </c>
      <c r="F3" s="522" t="s">
        <v>1417</v>
      </c>
      <c r="G3" s="522">
        <v>1</v>
      </c>
    </row>
    <row r="4" spans="1:7" ht="12.75">
      <c r="A4" s="516" t="s">
        <v>10</v>
      </c>
      <c r="B4" s="517" t="s">
        <v>1429</v>
      </c>
      <c r="C4" s="518">
        <v>340</v>
      </c>
      <c r="D4" s="55"/>
      <c r="F4" s="523" t="s">
        <v>1428</v>
      </c>
      <c r="G4" s="522">
        <v>2</v>
      </c>
    </row>
    <row r="5" spans="1:7" ht="13.5" thickBot="1">
      <c r="A5" s="516" t="s">
        <v>11</v>
      </c>
      <c r="B5" s="517" t="s">
        <v>29</v>
      </c>
      <c r="C5" s="518">
        <v>194</v>
      </c>
      <c r="D5" s="55"/>
      <c r="F5" s="524" t="s">
        <v>1425</v>
      </c>
      <c r="G5" s="524">
        <v>3</v>
      </c>
    </row>
    <row r="6" spans="1:4" ht="12.75">
      <c r="A6" s="516" t="s">
        <v>12</v>
      </c>
      <c r="B6" s="517" t="s">
        <v>28</v>
      </c>
      <c r="C6" s="518">
        <v>195</v>
      </c>
      <c r="D6" s="55"/>
    </row>
    <row r="7" spans="1:4" ht="12.75" customHeight="1">
      <c r="A7" s="516" t="s">
        <v>13</v>
      </c>
      <c r="B7" s="517" t="s">
        <v>30</v>
      </c>
      <c r="C7" s="518">
        <v>220</v>
      </c>
      <c r="D7" s="55"/>
    </row>
    <row r="8" spans="1:4" ht="12.75">
      <c r="A8" s="516" t="s">
        <v>14</v>
      </c>
      <c r="B8" s="517" t="s">
        <v>31</v>
      </c>
      <c r="C8" s="518">
        <v>311</v>
      </c>
      <c r="D8" s="55"/>
    </row>
    <row r="9" spans="1:4" ht="12.75">
      <c r="A9" s="516" t="s">
        <v>15</v>
      </c>
      <c r="B9" s="517" t="s">
        <v>32</v>
      </c>
      <c r="C9" s="518">
        <v>175</v>
      </c>
      <c r="D9" s="55"/>
    </row>
    <row r="10" spans="1:4" ht="12.75">
      <c r="A10" s="516" t="s">
        <v>16</v>
      </c>
      <c r="B10" s="517" t="s">
        <v>37</v>
      </c>
      <c r="C10" s="518">
        <v>220</v>
      </c>
      <c r="D10" s="55"/>
    </row>
    <row r="11" spans="1:4" ht="12.75">
      <c r="A11" s="516" t="s">
        <v>17</v>
      </c>
      <c r="B11" s="517" t="s">
        <v>33</v>
      </c>
      <c r="C11" s="518">
        <v>227</v>
      </c>
      <c r="D11" s="55"/>
    </row>
    <row r="12" spans="1:4" ht="12.75">
      <c r="A12" s="516" t="s">
        <v>18</v>
      </c>
      <c r="B12" s="517" t="s">
        <v>34</v>
      </c>
      <c r="C12" s="518">
        <v>277</v>
      </c>
      <c r="D12" s="55"/>
    </row>
    <row r="13" spans="1:4" ht="12.75">
      <c r="A13" s="516" t="s">
        <v>19</v>
      </c>
      <c r="B13" s="516" t="s">
        <v>1651</v>
      </c>
      <c r="C13" s="518">
        <v>269</v>
      </c>
      <c r="D13" s="55"/>
    </row>
    <row r="14" spans="1:4" ht="12.75">
      <c r="A14" s="516" t="s">
        <v>20</v>
      </c>
      <c r="B14" s="517" t="s">
        <v>38</v>
      </c>
      <c r="C14" s="518">
        <v>184</v>
      </c>
      <c r="D14" s="55"/>
    </row>
    <row r="15" spans="1:4" ht="12.75">
      <c r="A15" s="516" t="s">
        <v>21</v>
      </c>
      <c r="B15" s="517" t="s">
        <v>1430</v>
      </c>
      <c r="C15" s="518">
        <v>214</v>
      </c>
      <c r="D15" s="55"/>
    </row>
    <row r="16" spans="1:4" ht="12.75">
      <c r="A16" s="516" t="s">
        <v>22</v>
      </c>
      <c r="B16" s="517" t="s">
        <v>39</v>
      </c>
      <c r="C16" s="518">
        <v>253</v>
      </c>
      <c r="D16" s="55"/>
    </row>
    <row r="17" spans="1:4" ht="12.75">
      <c r="A17" s="516" t="s">
        <v>23</v>
      </c>
      <c r="B17" s="517" t="s">
        <v>40</v>
      </c>
      <c r="C17" s="518">
        <v>235</v>
      </c>
      <c r="D17" s="55"/>
    </row>
    <row r="18" spans="1:4" ht="12.75">
      <c r="A18" s="516" t="s">
        <v>24</v>
      </c>
      <c r="B18" s="517" t="s">
        <v>41</v>
      </c>
      <c r="C18" s="518">
        <v>247</v>
      </c>
      <c r="D18" s="55"/>
    </row>
    <row r="19" spans="1:4" ht="13.5" thickBot="1">
      <c r="A19" s="525" t="s">
        <v>25</v>
      </c>
      <c r="B19" s="517" t="s">
        <v>486</v>
      </c>
      <c r="C19" s="518">
        <v>340</v>
      </c>
      <c r="D19" s="55"/>
    </row>
    <row r="20" spans="1:4" ht="12.75">
      <c r="A20" s="54"/>
      <c r="B20" s="517" t="s">
        <v>42</v>
      </c>
      <c r="C20" s="518">
        <v>168</v>
      </c>
      <c r="D20" s="55"/>
    </row>
    <row r="21" spans="1:4" ht="12.75">
      <c r="A21" s="54"/>
      <c r="B21" s="517" t="s">
        <v>43</v>
      </c>
      <c r="C21" s="518">
        <v>232</v>
      </c>
      <c r="D21" s="55"/>
    </row>
    <row r="22" spans="1:4" ht="12.75">
      <c r="A22" s="54"/>
      <c r="B22" s="517" t="s">
        <v>44</v>
      </c>
      <c r="C22" s="518">
        <v>172</v>
      </c>
      <c r="D22" s="55"/>
    </row>
    <row r="23" spans="1:4" ht="12.75">
      <c r="A23" s="54"/>
      <c r="B23" s="517" t="s">
        <v>45</v>
      </c>
      <c r="C23" s="518">
        <v>191</v>
      </c>
      <c r="D23" s="55"/>
    </row>
    <row r="24" spans="1:4" ht="12.75">
      <c r="A24" s="54"/>
      <c r="B24" s="517" t="s">
        <v>46</v>
      </c>
      <c r="C24" s="518">
        <v>242</v>
      </c>
      <c r="D24" s="55"/>
    </row>
    <row r="25" spans="1:4" ht="12.75">
      <c r="A25" s="54"/>
      <c r="B25" s="517" t="s">
        <v>47</v>
      </c>
      <c r="C25" s="518">
        <v>340</v>
      </c>
      <c r="D25" s="55"/>
    </row>
    <row r="26" spans="1:4" ht="12.75">
      <c r="A26" s="54"/>
      <c r="B26" s="517" t="s">
        <v>48</v>
      </c>
      <c r="C26" s="518">
        <v>179</v>
      </c>
      <c r="D26" s="55"/>
    </row>
    <row r="27" spans="1:4" ht="12.75">
      <c r="A27" s="54"/>
      <c r="B27" s="517" t="s">
        <v>49</v>
      </c>
      <c r="C27" s="518">
        <v>197</v>
      </c>
      <c r="D27" s="55"/>
    </row>
    <row r="28" spans="1:4" ht="12.75">
      <c r="A28" s="54"/>
      <c r="B28" s="517" t="s">
        <v>50</v>
      </c>
      <c r="C28" s="518">
        <v>161</v>
      </c>
      <c r="D28" s="55"/>
    </row>
    <row r="29" spans="1:4" ht="12.75">
      <c r="A29" s="54"/>
      <c r="B29" s="517" t="s">
        <v>51</v>
      </c>
      <c r="C29" s="518">
        <v>275</v>
      </c>
      <c r="D29" s="55"/>
    </row>
    <row r="30" spans="1:4" ht="12.75">
      <c r="A30" s="54"/>
      <c r="B30" s="517" t="s">
        <v>52</v>
      </c>
      <c r="C30" s="518">
        <v>208</v>
      </c>
      <c r="D30" s="55"/>
    </row>
    <row r="31" spans="1:4" ht="12.75">
      <c r="A31" s="54"/>
      <c r="B31" s="517" t="s">
        <v>53</v>
      </c>
      <c r="C31" s="518">
        <v>186</v>
      </c>
      <c r="D31" s="55"/>
    </row>
    <row r="32" spans="1:4" ht="12.75">
      <c r="A32" s="54"/>
      <c r="B32" s="517" t="s">
        <v>54</v>
      </c>
      <c r="C32" s="526">
        <v>190</v>
      </c>
      <c r="D32" s="55"/>
    </row>
    <row r="33" spans="1:4" ht="13.5" thickBot="1">
      <c r="A33" s="54"/>
      <c r="B33" s="527" t="s">
        <v>36</v>
      </c>
      <c r="C33" s="528">
        <v>312</v>
      </c>
      <c r="D33" s="55"/>
    </row>
    <row r="34" spans="1:4" ht="12.75">
      <c r="A34" s="54"/>
      <c r="B34" s="529" t="s">
        <v>1646</v>
      </c>
      <c r="C34" s="513">
        <v>171</v>
      </c>
      <c r="D34" s="55"/>
    </row>
    <row r="35" spans="1:4" ht="12.75">
      <c r="A35" s="54"/>
      <c r="B35" s="516" t="s">
        <v>1647</v>
      </c>
      <c r="C35" s="518">
        <v>158</v>
      </c>
      <c r="D35" s="55"/>
    </row>
    <row r="36" spans="1:4" ht="12.75">
      <c r="A36" s="54"/>
      <c r="B36" s="516" t="s">
        <v>1648</v>
      </c>
      <c r="C36" s="518">
        <v>154</v>
      </c>
      <c r="D36" s="55"/>
    </row>
    <row r="37" spans="1:4" ht="12.75">
      <c r="A37" s="54"/>
      <c r="B37" s="516" t="s">
        <v>1649</v>
      </c>
      <c r="C37" s="518">
        <v>170</v>
      </c>
      <c r="D37" s="55"/>
    </row>
    <row r="38" spans="1:4" ht="13.5" thickBot="1">
      <c r="A38" s="54"/>
      <c r="B38" s="525" t="s">
        <v>1650</v>
      </c>
      <c r="C38" s="528">
        <v>158</v>
      </c>
      <c r="D38" s="55"/>
    </row>
    <row r="41" ht="13.5" thickBot="1"/>
    <row r="42" spans="1:5" ht="12.75">
      <c r="A42" s="512" t="s">
        <v>26</v>
      </c>
      <c r="B42" s="530">
        <v>449</v>
      </c>
      <c r="C42" s="531">
        <v>302</v>
      </c>
      <c r="D42" s="531">
        <v>244</v>
      </c>
      <c r="E42" s="532">
        <v>194</v>
      </c>
    </row>
    <row r="43" spans="1:5" ht="12.75">
      <c r="A43" s="517" t="s">
        <v>27</v>
      </c>
      <c r="B43" s="533">
        <v>460</v>
      </c>
      <c r="C43" s="534">
        <v>360</v>
      </c>
      <c r="D43" s="534">
        <v>240</v>
      </c>
      <c r="E43" s="535">
        <v>214</v>
      </c>
    </row>
    <row r="44" spans="1:5" ht="12.75">
      <c r="A44" s="517" t="s">
        <v>67</v>
      </c>
      <c r="B44" s="533">
        <v>67</v>
      </c>
      <c r="C44" s="534">
        <v>60</v>
      </c>
      <c r="D44" s="534">
        <v>46</v>
      </c>
      <c r="E44" s="535">
        <v>31</v>
      </c>
    </row>
    <row r="45" spans="1:5" ht="12.75">
      <c r="A45" s="517" t="s">
        <v>1429</v>
      </c>
      <c r="B45" s="533">
        <v>478</v>
      </c>
      <c r="C45" s="534">
        <v>354</v>
      </c>
      <c r="D45" s="534">
        <v>252</v>
      </c>
      <c r="E45" s="535">
        <v>232</v>
      </c>
    </row>
    <row r="46" spans="1:5" ht="12.75">
      <c r="A46" s="517" t="s">
        <v>29</v>
      </c>
      <c r="B46" s="533">
        <v>316</v>
      </c>
      <c r="C46" s="534">
        <v>217</v>
      </c>
      <c r="D46" s="534">
        <v>142</v>
      </c>
      <c r="E46" s="535">
        <v>96</v>
      </c>
    </row>
    <row r="47" spans="1:5" ht="12.75">
      <c r="A47" s="517" t="s">
        <v>28</v>
      </c>
      <c r="B47" s="533">
        <v>134</v>
      </c>
      <c r="C47" s="534">
        <v>110</v>
      </c>
      <c r="D47" s="534">
        <v>80</v>
      </c>
      <c r="E47" s="535">
        <v>58</v>
      </c>
    </row>
    <row r="48" spans="1:5" ht="12.75">
      <c r="A48" s="517" t="s">
        <v>30</v>
      </c>
      <c r="B48" s="533">
        <v>419</v>
      </c>
      <c r="C48" s="534">
        <v>310</v>
      </c>
      <c r="D48" s="534">
        <v>221</v>
      </c>
      <c r="E48" s="535">
        <v>203</v>
      </c>
    </row>
    <row r="49" spans="1:5" ht="12.75">
      <c r="A49" s="517" t="s">
        <v>31</v>
      </c>
      <c r="B49" s="533">
        <v>398</v>
      </c>
      <c r="C49" s="534">
        <v>340</v>
      </c>
      <c r="D49" s="534">
        <v>277</v>
      </c>
      <c r="E49" s="535">
        <v>217</v>
      </c>
    </row>
    <row r="50" spans="1:5" ht="12.75">
      <c r="A50" s="517" t="s">
        <v>32</v>
      </c>
      <c r="B50" s="533">
        <v>102</v>
      </c>
      <c r="C50" s="534">
        <v>75</v>
      </c>
      <c r="D50" s="534">
        <v>59</v>
      </c>
      <c r="E50" s="535">
        <v>42</v>
      </c>
    </row>
    <row r="51" spans="1:5" ht="12.75">
      <c r="A51" s="517" t="s">
        <v>37</v>
      </c>
      <c r="B51" s="533">
        <v>279</v>
      </c>
      <c r="C51" s="534">
        <v>218</v>
      </c>
      <c r="D51" s="534">
        <v>157</v>
      </c>
      <c r="E51" s="535">
        <v>122</v>
      </c>
    </row>
    <row r="52" spans="1:5" ht="12.75">
      <c r="A52" s="517" t="s">
        <v>33</v>
      </c>
      <c r="B52" s="533">
        <v>321</v>
      </c>
      <c r="C52" s="534">
        <v>212</v>
      </c>
      <c r="D52" s="534">
        <v>163</v>
      </c>
      <c r="E52" s="535">
        <v>117</v>
      </c>
    </row>
    <row r="53" spans="1:5" ht="12.75">
      <c r="A53" s="517" t="s">
        <v>34</v>
      </c>
      <c r="B53" s="533">
        <v>368</v>
      </c>
      <c r="C53" s="534">
        <v>255</v>
      </c>
      <c r="D53" s="534">
        <v>196</v>
      </c>
      <c r="E53" s="535">
        <v>163</v>
      </c>
    </row>
    <row r="54" spans="1:5" ht="12.75">
      <c r="A54" s="517" t="s">
        <v>35</v>
      </c>
      <c r="B54" s="533">
        <v>435</v>
      </c>
      <c r="C54" s="534">
        <v>351</v>
      </c>
      <c r="D54" s="534">
        <v>257</v>
      </c>
      <c r="E54" s="535">
        <v>193</v>
      </c>
    </row>
    <row r="55" spans="1:5" ht="12.75">
      <c r="A55" s="517" t="s">
        <v>1430</v>
      </c>
      <c r="B55" s="533">
        <v>170</v>
      </c>
      <c r="C55" s="534">
        <v>154</v>
      </c>
      <c r="D55" s="534">
        <v>123</v>
      </c>
      <c r="E55" s="535">
        <v>78</v>
      </c>
    </row>
    <row r="56" spans="1:5" ht="12.75">
      <c r="A56" s="517" t="s">
        <v>38</v>
      </c>
      <c r="B56" s="533">
        <v>107</v>
      </c>
      <c r="C56" s="534">
        <v>86</v>
      </c>
      <c r="D56" s="534">
        <v>65</v>
      </c>
      <c r="E56" s="535">
        <v>44</v>
      </c>
    </row>
    <row r="57" spans="1:5" ht="12.75">
      <c r="A57" s="517" t="s">
        <v>39</v>
      </c>
      <c r="B57" s="533">
        <v>309</v>
      </c>
      <c r="C57" s="534">
        <v>328</v>
      </c>
      <c r="D57" s="534">
        <v>239</v>
      </c>
      <c r="E57" s="535">
        <v>178</v>
      </c>
    </row>
    <row r="58" spans="1:5" ht="12.75">
      <c r="A58" s="517" t="s">
        <v>40</v>
      </c>
      <c r="B58" s="533">
        <v>338</v>
      </c>
      <c r="C58" s="534">
        <v>219</v>
      </c>
      <c r="D58" s="534">
        <v>193</v>
      </c>
      <c r="E58" s="535">
        <v>151</v>
      </c>
    </row>
    <row r="59" spans="1:5" ht="12.75">
      <c r="A59" s="517" t="s">
        <v>41</v>
      </c>
      <c r="B59" s="533">
        <v>454</v>
      </c>
      <c r="C59" s="534">
        <v>298</v>
      </c>
      <c r="D59" s="534">
        <v>200</v>
      </c>
      <c r="E59" s="535">
        <v>174</v>
      </c>
    </row>
    <row r="60" spans="1:5" ht="12.75">
      <c r="A60" s="517" t="s">
        <v>486</v>
      </c>
      <c r="B60" s="533">
        <v>449</v>
      </c>
      <c r="C60" s="534">
        <v>302</v>
      </c>
      <c r="D60" s="534">
        <v>244</v>
      </c>
      <c r="E60" s="535">
        <v>194</v>
      </c>
    </row>
    <row r="61" spans="1:5" ht="12.75">
      <c r="A61" s="517" t="s">
        <v>42</v>
      </c>
      <c r="B61" s="533">
        <v>75</v>
      </c>
      <c r="C61" s="534">
        <v>62</v>
      </c>
      <c r="D61" s="534">
        <v>47</v>
      </c>
      <c r="E61" s="535">
        <v>34</v>
      </c>
    </row>
    <row r="62" spans="1:5" ht="12.75">
      <c r="A62" s="517" t="s">
        <v>43</v>
      </c>
      <c r="B62" s="533">
        <v>496</v>
      </c>
      <c r="C62" s="534">
        <v>349</v>
      </c>
      <c r="D62" s="534">
        <v>282</v>
      </c>
      <c r="E62" s="535">
        <v>220</v>
      </c>
    </row>
    <row r="63" spans="1:5" ht="12.75">
      <c r="A63" s="517" t="s">
        <v>44</v>
      </c>
      <c r="B63" s="533">
        <v>78</v>
      </c>
      <c r="C63" s="534">
        <v>63</v>
      </c>
      <c r="D63" s="534">
        <v>50</v>
      </c>
      <c r="E63" s="535">
        <v>38</v>
      </c>
    </row>
    <row r="64" spans="1:5" ht="12.75">
      <c r="A64" s="517" t="s">
        <v>45</v>
      </c>
      <c r="B64" s="533">
        <v>119</v>
      </c>
      <c r="C64" s="534">
        <v>99</v>
      </c>
      <c r="D64" s="534">
        <v>74</v>
      </c>
      <c r="E64" s="535">
        <v>58</v>
      </c>
    </row>
    <row r="65" spans="1:5" ht="12.75">
      <c r="A65" s="517" t="s">
        <v>46</v>
      </c>
      <c r="B65" s="533">
        <v>310</v>
      </c>
      <c r="C65" s="534">
        <v>271</v>
      </c>
      <c r="D65" s="534">
        <v>215</v>
      </c>
      <c r="E65" s="535">
        <v>170</v>
      </c>
    </row>
    <row r="66" spans="1:5" ht="12.75">
      <c r="A66" s="517" t="s">
        <v>47</v>
      </c>
      <c r="B66" s="533">
        <v>440</v>
      </c>
      <c r="C66" s="534">
        <v>345</v>
      </c>
      <c r="D66" s="534">
        <v>311</v>
      </c>
      <c r="E66" s="535">
        <v>239</v>
      </c>
    </row>
    <row r="67" spans="1:5" ht="12.75">
      <c r="A67" s="517" t="s">
        <v>48</v>
      </c>
      <c r="B67" s="533">
        <v>109</v>
      </c>
      <c r="C67" s="534">
        <v>86</v>
      </c>
      <c r="D67" s="534">
        <v>66</v>
      </c>
      <c r="E67" s="535">
        <v>49</v>
      </c>
    </row>
    <row r="68" spans="1:5" ht="12.75">
      <c r="A68" s="517" t="s">
        <v>49</v>
      </c>
      <c r="B68" s="533">
        <v>167</v>
      </c>
      <c r="C68" s="534">
        <v>117</v>
      </c>
      <c r="D68" s="534">
        <v>79</v>
      </c>
      <c r="E68" s="535">
        <v>50</v>
      </c>
    </row>
    <row r="69" spans="1:5" ht="12.75">
      <c r="A69" s="517" t="s">
        <v>50</v>
      </c>
      <c r="B69" s="533">
        <v>124</v>
      </c>
      <c r="C69" s="534">
        <v>95</v>
      </c>
      <c r="D69" s="534">
        <v>74</v>
      </c>
      <c r="E69" s="535">
        <v>47</v>
      </c>
    </row>
    <row r="70" spans="1:5" ht="12.75">
      <c r="A70" s="517" t="s">
        <v>51</v>
      </c>
      <c r="B70" s="533">
        <v>360</v>
      </c>
      <c r="C70" s="534">
        <v>303</v>
      </c>
      <c r="D70" s="534">
        <v>250</v>
      </c>
      <c r="E70" s="535">
        <v>192</v>
      </c>
    </row>
    <row r="71" spans="1:5" ht="12.75">
      <c r="A71" s="517" t="s">
        <v>52</v>
      </c>
      <c r="B71" s="533">
        <v>240</v>
      </c>
      <c r="C71" s="534">
        <v>182</v>
      </c>
      <c r="D71" s="534">
        <v>146</v>
      </c>
      <c r="E71" s="535">
        <v>92</v>
      </c>
    </row>
    <row r="72" spans="1:5" ht="12.75">
      <c r="A72" s="517" t="s">
        <v>53</v>
      </c>
      <c r="B72" s="533">
        <v>121</v>
      </c>
      <c r="C72" s="534">
        <v>98</v>
      </c>
      <c r="D72" s="534">
        <v>86</v>
      </c>
      <c r="E72" s="535">
        <v>70</v>
      </c>
    </row>
    <row r="73" spans="1:5" ht="12.75">
      <c r="A73" s="517" t="s">
        <v>54</v>
      </c>
      <c r="B73" s="533">
        <v>141</v>
      </c>
      <c r="C73" s="534">
        <v>90</v>
      </c>
      <c r="D73" s="534">
        <v>59</v>
      </c>
      <c r="E73" s="535">
        <v>38</v>
      </c>
    </row>
    <row r="74" spans="1:5" ht="13.5" thickBot="1">
      <c r="A74" s="527" t="s">
        <v>36</v>
      </c>
      <c r="B74" s="536">
        <v>355</v>
      </c>
      <c r="C74" s="537">
        <v>334</v>
      </c>
      <c r="D74" s="537">
        <v>231</v>
      </c>
      <c r="E74" s="538">
        <v>158</v>
      </c>
    </row>
  </sheetData>
  <sheetProtection password="B8F7" sheet="1"/>
  <printOptions/>
  <pageMargins left="0.787401575" right="0.787401575" top="0.984251969" bottom="0.984251969"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C170"/>
  <sheetViews>
    <sheetView zoomScalePageLayoutView="0" workbookViewId="0" topLeftCell="A1">
      <selection activeCell="B19" sqref="B19"/>
    </sheetView>
  </sheetViews>
  <sheetFormatPr defaultColWidth="9.140625" defaultRowHeight="12.75"/>
  <cols>
    <col min="1" max="1" width="65.7109375" style="99" customWidth="1"/>
    <col min="2" max="3" width="65.7109375" style="41" customWidth="1"/>
    <col min="4" max="16384" width="9.140625" style="41" customWidth="1"/>
  </cols>
  <sheetData>
    <row r="1" spans="1:3" ht="13.5" thickBot="1">
      <c r="A1" s="95" t="s">
        <v>125</v>
      </c>
      <c r="B1" s="87" t="s">
        <v>35</v>
      </c>
      <c r="C1" s="87" t="s">
        <v>30</v>
      </c>
    </row>
    <row r="2" spans="1:3" ht="14.25">
      <c r="A2" s="93" t="s">
        <v>474</v>
      </c>
      <c r="B2" s="93" t="s">
        <v>475</v>
      </c>
      <c r="C2" s="93" t="s">
        <v>476</v>
      </c>
    </row>
    <row r="3" spans="1:3" ht="14.25">
      <c r="A3" s="93" t="s">
        <v>156</v>
      </c>
      <c r="B3" s="93" t="s">
        <v>336</v>
      </c>
      <c r="C3" s="93" t="s">
        <v>191</v>
      </c>
    </row>
    <row r="4" spans="1:3" ht="14.25">
      <c r="A4" s="93" t="s">
        <v>81</v>
      </c>
      <c r="B4" s="93" t="s">
        <v>81</v>
      </c>
      <c r="C4" s="93" t="s">
        <v>81</v>
      </c>
    </row>
    <row r="5" spans="1:3" ht="14.25">
      <c r="A5" s="93" t="s">
        <v>82</v>
      </c>
      <c r="B5" s="93" t="s">
        <v>337</v>
      </c>
      <c r="C5" s="93" t="s">
        <v>192</v>
      </c>
    </row>
    <row r="6" spans="1:3" ht="14.25">
      <c r="A6" s="93" t="s">
        <v>90</v>
      </c>
      <c r="B6" s="93" t="s">
        <v>338</v>
      </c>
      <c r="C6" s="93" t="s">
        <v>193</v>
      </c>
    </row>
    <row r="7" spans="1:3" ht="14.25">
      <c r="A7" s="93" t="s">
        <v>84</v>
      </c>
      <c r="B7" s="93" t="s">
        <v>339</v>
      </c>
      <c r="C7" s="93" t="s">
        <v>194</v>
      </c>
    </row>
    <row r="8" spans="1:3" ht="28.5">
      <c r="A8" s="93" t="s">
        <v>157</v>
      </c>
      <c r="B8" s="93" t="s">
        <v>340</v>
      </c>
      <c r="C8" s="93" t="s">
        <v>195</v>
      </c>
    </row>
    <row r="9" spans="1:3" ht="14.25">
      <c r="A9" s="93" t="s">
        <v>114</v>
      </c>
      <c r="B9" s="93" t="s">
        <v>341</v>
      </c>
      <c r="C9" s="93" t="s">
        <v>196</v>
      </c>
    </row>
    <row r="10" spans="1:3" ht="14.25">
      <c r="A10" s="93" t="s">
        <v>89</v>
      </c>
      <c r="B10" s="93" t="s">
        <v>342</v>
      </c>
      <c r="C10" s="93" t="s">
        <v>197</v>
      </c>
    </row>
    <row r="11" spans="1:3" ht="14.25">
      <c r="A11" s="93" t="s">
        <v>85</v>
      </c>
      <c r="B11" s="93" t="s">
        <v>343</v>
      </c>
      <c r="C11" s="93" t="s">
        <v>198</v>
      </c>
    </row>
    <row r="12" spans="1:3" ht="14.25">
      <c r="A12" s="93" t="s">
        <v>88</v>
      </c>
      <c r="B12" s="93" t="s">
        <v>88</v>
      </c>
      <c r="C12" s="93" t="s">
        <v>199</v>
      </c>
    </row>
    <row r="13" spans="1:3" ht="14.25">
      <c r="A13" s="93" t="s">
        <v>83</v>
      </c>
      <c r="B13" s="93" t="s">
        <v>344</v>
      </c>
      <c r="C13" s="93" t="s">
        <v>200</v>
      </c>
    </row>
    <row r="14" spans="1:3" ht="14.25">
      <c r="A14" s="93" t="s">
        <v>116</v>
      </c>
      <c r="B14" s="93" t="s">
        <v>345</v>
      </c>
      <c r="C14" s="93" t="s">
        <v>201</v>
      </c>
    </row>
    <row r="15" spans="1:3" ht="14.25">
      <c r="A15" s="93" t="s">
        <v>87</v>
      </c>
      <c r="B15" s="93" t="s">
        <v>346</v>
      </c>
      <c r="C15" s="93" t="s">
        <v>202</v>
      </c>
    </row>
    <row r="16" spans="1:3" ht="14.25">
      <c r="A16" s="93" t="s">
        <v>115</v>
      </c>
      <c r="B16" s="93" t="s">
        <v>347</v>
      </c>
      <c r="C16" s="93" t="s">
        <v>203</v>
      </c>
    </row>
    <row r="17" spans="1:3" ht="14.25">
      <c r="A17" s="89" t="s">
        <v>113</v>
      </c>
      <c r="B17" s="89" t="s">
        <v>348</v>
      </c>
      <c r="C17" s="89" t="s">
        <v>204</v>
      </c>
    </row>
    <row r="18" spans="1:3" ht="14.25">
      <c r="A18" s="96" t="s">
        <v>69</v>
      </c>
      <c r="B18" s="96" t="s">
        <v>349</v>
      </c>
      <c r="C18" s="96" t="s">
        <v>205</v>
      </c>
    </row>
    <row r="19" spans="1:3" ht="14.25">
      <c r="A19" s="92" t="s">
        <v>103</v>
      </c>
      <c r="B19" s="92" t="s">
        <v>103</v>
      </c>
      <c r="C19" s="92" t="s">
        <v>206</v>
      </c>
    </row>
    <row r="20" spans="1:3" ht="14.25">
      <c r="A20" s="91" t="s">
        <v>1643</v>
      </c>
      <c r="B20" s="91" t="s">
        <v>1644</v>
      </c>
      <c r="C20" s="91" t="s">
        <v>1645</v>
      </c>
    </row>
    <row r="21" spans="1:3" ht="14.25">
      <c r="A21" s="91" t="s">
        <v>1643</v>
      </c>
      <c r="B21" s="91" t="s">
        <v>1644</v>
      </c>
      <c r="C21" s="91" t="s">
        <v>1645</v>
      </c>
    </row>
    <row r="22" spans="1:3" ht="28.5">
      <c r="A22" s="92" t="s">
        <v>102</v>
      </c>
      <c r="B22" s="92" t="s">
        <v>350</v>
      </c>
      <c r="C22" s="92" t="s">
        <v>207</v>
      </c>
    </row>
    <row r="23" spans="1:3" ht="45">
      <c r="A23" s="97" t="s">
        <v>162</v>
      </c>
      <c r="B23" s="97" t="s">
        <v>351</v>
      </c>
      <c r="C23" s="97" t="s">
        <v>208</v>
      </c>
    </row>
    <row r="24" spans="1:3" ht="14.25">
      <c r="A24" s="89" t="s">
        <v>94</v>
      </c>
      <c r="B24" s="89" t="s">
        <v>352</v>
      </c>
      <c r="C24" s="89" t="s">
        <v>209</v>
      </c>
    </row>
    <row r="25" spans="1:3" ht="45">
      <c r="A25" s="97" t="s">
        <v>163</v>
      </c>
      <c r="B25" s="97" t="s">
        <v>353</v>
      </c>
      <c r="C25" s="97" t="s">
        <v>210</v>
      </c>
    </row>
    <row r="26" spans="1:3" ht="14.25">
      <c r="A26" s="89" t="s">
        <v>95</v>
      </c>
      <c r="B26" s="89" t="s">
        <v>354</v>
      </c>
      <c r="C26" s="89" t="s">
        <v>211</v>
      </c>
    </row>
    <row r="27" spans="1:3" ht="14.25">
      <c r="A27" s="89" t="s">
        <v>96</v>
      </c>
      <c r="B27" s="89" t="s">
        <v>355</v>
      </c>
      <c r="C27" s="89" t="s">
        <v>212</v>
      </c>
    </row>
    <row r="28" spans="1:3" ht="14.25">
      <c r="A28" s="89" t="s">
        <v>97</v>
      </c>
      <c r="B28" s="89" t="s">
        <v>356</v>
      </c>
      <c r="C28" s="89" t="s">
        <v>213</v>
      </c>
    </row>
    <row r="29" spans="1:3" ht="14.25">
      <c r="A29" s="92" t="s">
        <v>77</v>
      </c>
      <c r="B29" s="92" t="s">
        <v>357</v>
      </c>
      <c r="C29" s="92" t="s">
        <v>214</v>
      </c>
    </row>
    <row r="30" spans="1:3" ht="12.75" customHeight="1">
      <c r="A30" s="89" t="s">
        <v>151</v>
      </c>
      <c r="B30" s="89" t="s">
        <v>358</v>
      </c>
      <c r="C30" s="89" t="s">
        <v>215</v>
      </c>
    </row>
    <row r="31" spans="1:3" ht="14.25">
      <c r="A31" s="90" t="s">
        <v>122</v>
      </c>
      <c r="B31" s="90" t="s">
        <v>359</v>
      </c>
      <c r="C31" s="90" t="s">
        <v>216</v>
      </c>
    </row>
    <row r="32" spans="1:3" ht="14.25">
      <c r="A32" s="96" t="s">
        <v>68</v>
      </c>
      <c r="B32" s="96" t="s">
        <v>360</v>
      </c>
      <c r="C32" s="96" t="s">
        <v>217</v>
      </c>
    </row>
    <row r="33" spans="1:3" ht="14.25">
      <c r="A33" s="89" t="s">
        <v>98</v>
      </c>
      <c r="B33" s="89" t="s">
        <v>361</v>
      </c>
      <c r="C33" s="89" t="s">
        <v>218</v>
      </c>
    </row>
    <row r="34" spans="1:3" ht="14.25">
      <c r="A34" s="89" t="s">
        <v>72</v>
      </c>
      <c r="B34" s="89" t="s">
        <v>362</v>
      </c>
      <c r="C34" s="89" t="s">
        <v>219</v>
      </c>
    </row>
    <row r="35" spans="1:3" ht="14.25">
      <c r="A35" s="89" t="s">
        <v>154</v>
      </c>
      <c r="B35" s="89" t="s">
        <v>363</v>
      </c>
      <c r="C35" s="89" t="s">
        <v>220</v>
      </c>
    </row>
    <row r="36" spans="1:3" ht="14.25">
      <c r="A36" s="89" t="s">
        <v>108</v>
      </c>
      <c r="B36" s="89" t="s">
        <v>364</v>
      </c>
      <c r="C36" s="89" t="s">
        <v>221</v>
      </c>
    </row>
    <row r="37" spans="1:3" ht="14.25">
      <c r="A37" s="89" t="s">
        <v>165</v>
      </c>
      <c r="B37" s="89" t="s">
        <v>365</v>
      </c>
      <c r="C37" s="89" t="s">
        <v>222</v>
      </c>
    </row>
    <row r="38" spans="1:3" ht="14.25">
      <c r="A38" s="89" t="s">
        <v>166</v>
      </c>
      <c r="B38" s="89" t="s">
        <v>366</v>
      </c>
      <c r="C38" s="89" t="s">
        <v>223</v>
      </c>
    </row>
    <row r="39" spans="1:3" ht="14.25">
      <c r="A39" s="89" t="s">
        <v>76</v>
      </c>
      <c r="B39" s="89" t="s">
        <v>367</v>
      </c>
      <c r="C39" s="89" t="s">
        <v>224</v>
      </c>
    </row>
    <row r="40" spans="1:3" ht="14.25">
      <c r="A40" s="89" t="s">
        <v>131</v>
      </c>
      <c r="B40" s="89" t="s">
        <v>368</v>
      </c>
      <c r="C40" s="89" t="s">
        <v>225</v>
      </c>
    </row>
    <row r="41" spans="1:3" ht="14.25">
      <c r="A41" s="89" t="s">
        <v>132</v>
      </c>
      <c r="B41" s="89" t="s">
        <v>369</v>
      </c>
      <c r="C41" s="89" t="s">
        <v>226</v>
      </c>
    </row>
    <row r="42" spans="1:3" ht="14.25">
      <c r="A42" s="89" t="s">
        <v>118</v>
      </c>
      <c r="B42" s="89" t="s">
        <v>370</v>
      </c>
      <c r="C42" s="89" t="s">
        <v>227</v>
      </c>
    </row>
    <row r="43" spans="1:3" ht="14.25">
      <c r="A43" s="89" t="s">
        <v>167</v>
      </c>
      <c r="B43" s="89" t="s">
        <v>371</v>
      </c>
      <c r="C43" s="89" t="s">
        <v>228</v>
      </c>
    </row>
    <row r="44" spans="1:3" ht="14.25">
      <c r="A44" s="89" t="s">
        <v>168</v>
      </c>
      <c r="B44" s="89" t="s">
        <v>372</v>
      </c>
      <c r="C44" s="89" t="s">
        <v>229</v>
      </c>
    </row>
    <row r="45" spans="1:3" ht="14.25">
      <c r="A45" s="96" t="s">
        <v>5</v>
      </c>
      <c r="B45" s="96" t="s">
        <v>373</v>
      </c>
      <c r="C45" s="96" t="s">
        <v>230</v>
      </c>
    </row>
    <row r="46" spans="1:3" ht="14.25">
      <c r="A46" s="89" t="s">
        <v>62</v>
      </c>
      <c r="B46" s="89" t="s">
        <v>374</v>
      </c>
      <c r="C46" s="89" t="s">
        <v>231</v>
      </c>
    </row>
    <row r="47" spans="1:3" ht="14.25">
      <c r="A47" s="96" t="s">
        <v>4</v>
      </c>
      <c r="B47" s="96" t="s">
        <v>375</v>
      </c>
      <c r="C47" s="96" t="s">
        <v>232</v>
      </c>
    </row>
    <row r="48" spans="1:3" ht="28.5">
      <c r="A48" s="89" t="s">
        <v>152</v>
      </c>
      <c r="B48" s="89" t="s">
        <v>376</v>
      </c>
      <c r="C48" s="89" t="s">
        <v>233</v>
      </c>
    </row>
    <row r="49" spans="1:3" ht="14.25">
      <c r="A49" s="89" t="s">
        <v>57</v>
      </c>
      <c r="B49" s="89" t="s">
        <v>377</v>
      </c>
      <c r="C49" s="89" t="s">
        <v>234</v>
      </c>
    </row>
    <row r="50" spans="1:3" ht="14.25">
      <c r="A50" s="89" t="s">
        <v>134</v>
      </c>
      <c r="B50" s="89" t="s">
        <v>378</v>
      </c>
      <c r="C50" s="89" t="s">
        <v>235</v>
      </c>
    </row>
    <row r="51" spans="1:3" ht="14.25">
      <c r="A51" s="89" t="s">
        <v>140</v>
      </c>
      <c r="B51" s="89" t="s">
        <v>379</v>
      </c>
      <c r="C51" s="89" t="s">
        <v>236</v>
      </c>
    </row>
    <row r="52" spans="1:3" ht="14.25">
      <c r="A52" s="89" t="s">
        <v>169</v>
      </c>
      <c r="B52" s="89" t="s">
        <v>380</v>
      </c>
      <c r="C52" s="89" t="s">
        <v>237</v>
      </c>
    </row>
    <row r="53" spans="1:3" ht="28.5">
      <c r="A53" s="89" t="s">
        <v>489</v>
      </c>
      <c r="B53" s="89" t="s">
        <v>487</v>
      </c>
      <c r="C53" s="89" t="s">
        <v>490</v>
      </c>
    </row>
    <row r="54" spans="1:3" ht="14.25">
      <c r="A54" s="89" t="s">
        <v>64</v>
      </c>
      <c r="B54" s="89" t="s">
        <v>381</v>
      </c>
      <c r="C54" s="89" t="s">
        <v>238</v>
      </c>
    </row>
    <row r="55" spans="1:3" ht="14.25">
      <c r="A55" s="166" t="s">
        <v>1411</v>
      </c>
      <c r="B55" s="92" t="s">
        <v>382</v>
      </c>
      <c r="C55" s="92" t="s">
        <v>239</v>
      </c>
    </row>
    <row r="56" spans="1:3" ht="14.25">
      <c r="A56" s="165" t="s">
        <v>1409</v>
      </c>
      <c r="B56" s="89" t="s">
        <v>383</v>
      </c>
      <c r="C56" s="89" t="s">
        <v>240</v>
      </c>
    </row>
    <row r="57" spans="1:3" ht="14.25">
      <c r="A57" s="89" t="s">
        <v>58</v>
      </c>
      <c r="B57" s="89" t="s">
        <v>58</v>
      </c>
      <c r="C57" s="89" t="s">
        <v>241</v>
      </c>
    </row>
    <row r="58" spans="1:3" ht="14.25">
      <c r="A58" s="90" t="s">
        <v>127</v>
      </c>
      <c r="B58" s="90" t="s">
        <v>384</v>
      </c>
      <c r="C58" s="90" t="s">
        <v>242</v>
      </c>
    </row>
    <row r="59" spans="1:3" ht="14.25">
      <c r="A59" s="89" t="s">
        <v>159</v>
      </c>
      <c r="B59" s="89" t="s">
        <v>385</v>
      </c>
      <c r="C59" s="89" t="s">
        <v>243</v>
      </c>
    </row>
    <row r="60" spans="1:3" ht="14.25">
      <c r="A60" s="89" t="s">
        <v>86</v>
      </c>
      <c r="B60" s="89" t="s">
        <v>386</v>
      </c>
      <c r="C60" s="89" t="s">
        <v>244</v>
      </c>
    </row>
    <row r="61" spans="1:3" ht="14.25">
      <c r="A61" s="89" t="s">
        <v>100</v>
      </c>
      <c r="B61" s="89" t="s">
        <v>387</v>
      </c>
      <c r="C61" s="89" t="s">
        <v>245</v>
      </c>
    </row>
    <row r="62" spans="1:3" ht="14.25">
      <c r="A62" s="89" t="s">
        <v>519</v>
      </c>
      <c r="B62" s="89" t="s">
        <v>520</v>
      </c>
      <c r="C62" s="89" t="s">
        <v>521</v>
      </c>
    </row>
    <row r="63" spans="1:3" ht="14.25">
      <c r="A63" s="89" t="s">
        <v>483</v>
      </c>
      <c r="B63" s="89" t="s">
        <v>484</v>
      </c>
      <c r="C63" s="89" t="s">
        <v>485</v>
      </c>
    </row>
    <row r="64" spans="1:3" ht="14.25">
      <c r="A64" s="89" t="s">
        <v>112</v>
      </c>
      <c r="B64" s="89" t="s">
        <v>388</v>
      </c>
      <c r="C64" s="89" t="s">
        <v>246</v>
      </c>
    </row>
    <row r="65" spans="1:3" ht="14.25">
      <c r="A65" s="89" t="s">
        <v>170</v>
      </c>
      <c r="B65" s="89" t="s">
        <v>389</v>
      </c>
      <c r="C65" s="89" t="s">
        <v>247</v>
      </c>
    </row>
    <row r="66" spans="1:3" ht="28.5">
      <c r="A66" s="89" t="s">
        <v>522</v>
      </c>
      <c r="B66" s="89" t="s">
        <v>390</v>
      </c>
      <c r="C66" s="89" t="s">
        <v>248</v>
      </c>
    </row>
    <row r="67" spans="1:3" ht="28.5">
      <c r="A67" s="89" t="s">
        <v>523</v>
      </c>
      <c r="B67" s="89" t="s">
        <v>391</v>
      </c>
      <c r="C67" s="89" t="s">
        <v>249</v>
      </c>
    </row>
    <row r="68" spans="1:3" ht="42.75">
      <c r="A68" s="89" t="s">
        <v>524</v>
      </c>
      <c r="B68" s="89" t="s">
        <v>392</v>
      </c>
      <c r="C68" s="89" t="s">
        <v>250</v>
      </c>
    </row>
    <row r="69" spans="1:3" ht="14.25">
      <c r="A69" s="89" t="s">
        <v>525</v>
      </c>
      <c r="B69" s="89" t="s">
        <v>393</v>
      </c>
      <c r="C69" s="89" t="s">
        <v>251</v>
      </c>
    </row>
    <row r="70" spans="1:3" ht="14.25">
      <c r="A70" s="89" t="s">
        <v>526</v>
      </c>
      <c r="B70" s="89" t="s">
        <v>394</v>
      </c>
      <c r="C70" s="89" t="s">
        <v>252</v>
      </c>
    </row>
    <row r="71" spans="1:3" ht="14.25">
      <c r="A71" s="90" t="s">
        <v>527</v>
      </c>
      <c r="B71" s="90" t="s">
        <v>473</v>
      </c>
      <c r="C71" s="90" t="s">
        <v>253</v>
      </c>
    </row>
    <row r="72" spans="1:3" ht="28.5">
      <c r="A72" s="147" t="s">
        <v>528</v>
      </c>
      <c r="B72" s="96" t="s">
        <v>395</v>
      </c>
      <c r="C72" s="96" t="s">
        <v>254</v>
      </c>
    </row>
    <row r="73" spans="1:3" ht="14.25">
      <c r="A73" s="89" t="s">
        <v>71</v>
      </c>
      <c r="B73" s="89" t="s">
        <v>396</v>
      </c>
      <c r="C73" s="89" t="s">
        <v>255</v>
      </c>
    </row>
    <row r="74" spans="1:3" ht="42.75">
      <c r="A74" s="92" t="s">
        <v>101</v>
      </c>
      <c r="B74" s="92" t="s">
        <v>397</v>
      </c>
      <c r="C74" s="92" t="s">
        <v>256</v>
      </c>
    </row>
    <row r="75" spans="1:3" ht="14.25">
      <c r="A75" s="89" t="s">
        <v>78</v>
      </c>
      <c r="B75" s="89" t="s">
        <v>398</v>
      </c>
      <c r="C75" s="89" t="s">
        <v>257</v>
      </c>
    </row>
    <row r="76" spans="1:3" ht="14.25">
      <c r="A76" s="89" t="s">
        <v>1480</v>
      </c>
      <c r="B76" s="89" t="s">
        <v>399</v>
      </c>
      <c r="C76" s="89" t="s">
        <v>258</v>
      </c>
    </row>
    <row r="77" spans="1:3" ht="14.25">
      <c r="A77" s="89" t="s">
        <v>181</v>
      </c>
      <c r="B77" s="89" t="s">
        <v>400</v>
      </c>
      <c r="C77" s="89" t="s">
        <v>259</v>
      </c>
    </row>
    <row r="78" spans="1:3" ht="14.25">
      <c r="A78" s="89" t="s">
        <v>135</v>
      </c>
      <c r="B78" s="89" t="s">
        <v>401</v>
      </c>
      <c r="C78" s="89" t="s">
        <v>260</v>
      </c>
    </row>
    <row r="79" spans="1:3" ht="14.25">
      <c r="A79" s="89" t="s">
        <v>136</v>
      </c>
      <c r="B79" s="89" t="s">
        <v>402</v>
      </c>
      <c r="C79" s="89" t="s">
        <v>261</v>
      </c>
    </row>
    <row r="80" spans="1:3" ht="14.25">
      <c r="A80" s="89" t="s">
        <v>137</v>
      </c>
      <c r="B80" s="89" t="s">
        <v>403</v>
      </c>
      <c r="C80" s="89" t="s">
        <v>262</v>
      </c>
    </row>
    <row r="81" spans="1:3" ht="14.25">
      <c r="A81" s="90" t="s">
        <v>1481</v>
      </c>
      <c r="B81" s="90" t="s">
        <v>404</v>
      </c>
      <c r="C81" s="90" t="s">
        <v>263</v>
      </c>
    </row>
    <row r="82" spans="1:3" ht="14.25">
      <c r="A82" s="90" t="s">
        <v>80</v>
      </c>
      <c r="B82" s="90" t="s">
        <v>405</v>
      </c>
      <c r="C82" s="90" t="s">
        <v>264</v>
      </c>
    </row>
    <row r="83" spans="1:3" ht="14.25">
      <c r="A83" s="89" t="s">
        <v>91</v>
      </c>
      <c r="B83" s="89" t="s">
        <v>406</v>
      </c>
      <c r="C83" s="89" t="s">
        <v>265</v>
      </c>
    </row>
    <row r="84" spans="1:3" ht="14.25">
      <c r="A84" s="89" t="s">
        <v>75</v>
      </c>
      <c r="B84" s="89" t="s">
        <v>407</v>
      </c>
      <c r="C84" s="89" t="s">
        <v>266</v>
      </c>
    </row>
    <row r="85" spans="1:3" ht="14.25">
      <c r="A85" s="92" t="s">
        <v>109</v>
      </c>
      <c r="B85" s="92" t="s">
        <v>109</v>
      </c>
      <c r="C85" s="92" t="s">
        <v>267</v>
      </c>
    </row>
    <row r="86" spans="1:3" ht="28.5">
      <c r="A86" s="89" t="s">
        <v>1491</v>
      </c>
      <c r="B86" s="89" t="s">
        <v>1492</v>
      </c>
      <c r="C86" s="89" t="s">
        <v>1493</v>
      </c>
    </row>
    <row r="87" spans="1:3" ht="14.25">
      <c r="A87" s="92" t="s">
        <v>1487</v>
      </c>
      <c r="B87" s="92" t="s">
        <v>110</v>
      </c>
      <c r="C87" s="92" t="s">
        <v>268</v>
      </c>
    </row>
    <row r="88" spans="1:3" ht="28.5">
      <c r="A88" s="89" t="s">
        <v>1488</v>
      </c>
      <c r="B88" s="89" t="s">
        <v>1489</v>
      </c>
      <c r="C88" s="89" t="s">
        <v>1490</v>
      </c>
    </row>
    <row r="89" spans="1:3" ht="14.25">
      <c r="A89" s="89" t="s">
        <v>171</v>
      </c>
      <c r="B89" s="89" t="s">
        <v>408</v>
      </c>
      <c r="C89" s="89" t="s">
        <v>269</v>
      </c>
    </row>
    <row r="90" spans="1:3" ht="14.25">
      <c r="A90" s="89" t="s">
        <v>172</v>
      </c>
      <c r="B90" s="89" t="s">
        <v>409</v>
      </c>
      <c r="C90" s="89" t="s">
        <v>270</v>
      </c>
    </row>
    <row r="91" spans="1:3" ht="14.25">
      <c r="A91" s="89" t="s">
        <v>173</v>
      </c>
      <c r="B91" s="89" t="s">
        <v>410</v>
      </c>
      <c r="C91" s="89" t="s">
        <v>271</v>
      </c>
    </row>
    <row r="92" spans="1:3" ht="14.25">
      <c r="A92" s="89" t="s">
        <v>174</v>
      </c>
      <c r="B92" s="89" t="s">
        <v>411</v>
      </c>
      <c r="C92" s="89" t="s">
        <v>272</v>
      </c>
    </row>
    <row r="93" spans="1:3" ht="14.25">
      <c r="A93" s="89" t="s">
        <v>59</v>
      </c>
      <c r="B93" s="89" t="s">
        <v>412</v>
      </c>
      <c r="C93" s="89" t="s">
        <v>273</v>
      </c>
    </row>
    <row r="94" spans="1:3" ht="14.25">
      <c r="A94" s="89" t="s">
        <v>99</v>
      </c>
      <c r="B94" s="89" t="s">
        <v>413</v>
      </c>
      <c r="C94" s="89" t="s">
        <v>274</v>
      </c>
    </row>
    <row r="95" spans="1:3" ht="14.25">
      <c r="A95" s="89" t="s">
        <v>63</v>
      </c>
      <c r="B95" s="89" t="s">
        <v>414</v>
      </c>
      <c r="C95" s="89" t="s">
        <v>275</v>
      </c>
    </row>
    <row r="96" spans="1:3" ht="14.25">
      <c r="A96" s="90" t="s">
        <v>124</v>
      </c>
      <c r="B96" s="90" t="s">
        <v>415</v>
      </c>
      <c r="C96" s="90" t="s">
        <v>276</v>
      </c>
    </row>
    <row r="97" spans="1:3" ht="14.25">
      <c r="A97" s="96" t="s">
        <v>70</v>
      </c>
      <c r="B97" s="96" t="s">
        <v>416</v>
      </c>
      <c r="C97" s="96" t="s">
        <v>277</v>
      </c>
    </row>
    <row r="98" spans="1:3" ht="14.25">
      <c r="A98" s="166" t="s">
        <v>1408</v>
      </c>
      <c r="B98" s="92" t="s">
        <v>417</v>
      </c>
      <c r="C98" s="92" t="s">
        <v>278</v>
      </c>
    </row>
    <row r="99" spans="1:3" ht="14.25">
      <c r="A99" s="89" t="s">
        <v>510</v>
      </c>
      <c r="B99" s="89" t="s">
        <v>511</v>
      </c>
      <c r="C99" s="89" t="s">
        <v>512</v>
      </c>
    </row>
    <row r="100" spans="1:3" ht="14.25">
      <c r="A100" s="89" t="s">
        <v>497</v>
      </c>
      <c r="B100" s="89" t="s">
        <v>498</v>
      </c>
      <c r="C100" s="89" t="s">
        <v>499</v>
      </c>
    </row>
    <row r="101" spans="1:3" ht="14.25">
      <c r="A101" s="92" t="s">
        <v>111</v>
      </c>
      <c r="B101" s="92" t="s">
        <v>418</v>
      </c>
      <c r="C101" s="92" t="s">
        <v>279</v>
      </c>
    </row>
    <row r="102" spans="1:3" ht="14.25">
      <c r="A102" s="94" t="s">
        <v>155</v>
      </c>
      <c r="B102" s="94" t="s">
        <v>419</v>
      </c>
      <c r="C102" s="94" t="s">
        <v>280</v>
      </c>
    </row>
    <row r="103" spans="1:3" ht="28.5">
      <c r="A103" s="89" t="s">
        <v>146</v>
      </c>
      <c r="B103" s="89" t="s">
        <v>420</v>
      </c>
      <c r="C103" s="89" t="s">
        <v>281</v>
      </c>
    </row>
    <row r="104" spans="1:3" ht="28.5">
      <c r="A104" s="89" t="s">
        <v>147</v>
      </c>
      <c r="B104" s="89" t="s">
        <v>421</v>
      </c>
      <c r="C104" s="89" t="s">
        <v>282</v>
      </c>
    </row>
    <row r="105" spans="1:3" ht="28.5">
      <c r="A105" s="89" t="s">
        <v>148</v>
      </c>
      <c r="B105" s="89" t="s">
        <v>422</v>
      </c>
      <c r="C105" s="89" t="s">
        <v>283</v>
      </c>
    </row>
    <row r="106" spans="1:3" ht="14.25">
      <c r="A106" s="89" t="s">
        <v>142</v>
      </c>
      <c r="B106" s="89" t="s">
        <v>423</v>
      </c>
      <c r="C106" s="89" t="s">
        <v>284</v>
      </c>
    </row>
    <row r="107" spans="1:3" ht="14.25">
      <c r="A107" s="89" t="s">
        <v>175</v>
      </c>
      <c r="B107" s="89" t="s">
        <v>424</v>
      </c>
      <c r="C107" s="89" t="s">
        <v>285</v>
      </c>
    </row>
    <row r="108" spans="1:3" ht="14.25">
      <c r="A108" s="89" t="s">
        <v>119</v>
      </c>
      <c r="B108" s="89" t="s">
        <v>425</v>
      </c>
      <c r="C108" s="89" t="s">
        <v>286</v>
      </c>
    </row>
    <row r="109" spans="1:3" ht="14.25">
      <c r="A109" s="89" t="s">
        <v>139</v>
      </c>
      <c r="B109" s="89" t="s">
        <v>426</v>
      </c>
      <c r="C109" s="89" t="s">
        <v>287</v>
      </c>
    </row>
    <row r="110" spans="1:3" ht="16.5">
      <c r="A110" s="89" t="s">
        <v>160</v>
      </c>
      <c r="B110" s="89" t="s">
        <v>427</v>
      </c>
      <c r="C110" s="89" t="s">
        <v>288</v>
      </c>
    </row>
    <row r="111" spans="1:3" ht="14.25">
      <c r="A111" s="89" t="s">
        <v>128</v>
      </c>
      <c r="B111" s="89" t="s">
        <v>428</v>
      </c>
      <c r="C111" s="89" t="s">
        <v>289</v>
      </c>
    </row>
    <row r="112" spans="1:3" ht="14.25">
      <c r="A112" s="89" t="s">
        <v>117</v>
      </c>
      <c r="B112" s="89" t="s">
        <v>117</v>
      </c>
      <c r="C112" s="89" t="s">
        <v>290</v>
      </c>
    </row>
    <row r="113" spans="1:3" ht="14.25">
      <c r="A113" s="90" t="s">
        <v>66</v>
      </c>
      <c r="B113" s="90" t="s">
        <v>429</v>
      </c>
      <c r="C113" s="90" t="s">
        <v>291</v>
      </c>
    </row>
    <row r="114" spans="1:3" ht="14.25">
      <c r="A114" s="96" t="s">
        <v>6</v>
      </c>
      <c r="B114" s="96" t="s">
        <v>430</v>
      </c>
      <c r="C114" s="96" t="s">
        <v>292</v>
      </c>
    </row>
    <row r="115" spans="1:3" ht="14.25">
      <c r="A115" s="96" t="s">
        <v>176</v>
      </c>
      <c r="B115" s="96" t="s">
        <v>431</v>
      </c>
      <c r="C115" s="96" t="s">
        <v>293</v>
      </c>
    </row>
    <row r="116" spans="1:3" ht="14.25">
      <c r="A116" s="89" t="s">
        <v>120</v>
      </c>
      <c r="B116" s="89" t="s">
        <v>432</v>
      </c>
      <c r="C116" s="89" t="s">
        <v>294</v>
      </c>
    </row>
    <row r="117" spans="1:3" ht="14.25">
      <c r="A117" s="89" t="s">
        <v>164</v>
      </c>
      <c r="B117" s="89" t="s">
        <v>433</v>
      </c>
      <c r="C117" s="89" t="s">
        <v>295</v>
      </c>
    </row>
    <row r="118" spans="1:3" ht="14.25">
      <c r="A118" s="90" t="s">
        <v>65</v>
      </c>
      <c r="B118" s="90" t="s">
        <v>434</v>
      </c>
      <c r="C118" s="90" t="s">
        <v>296</v>
      </c>
    </row>
    <row r="119" spans="1:3" ht="14.25">
      <c r="A119" s="89" t="s">
        <v>123</v>
      </c>
      <c r="B119" s="89" t="s">
        <v>435</v>
      </c>
      <c r="C119" s="89" t="s">
        <v>297</v>
      </c>
    </row>
    <row r="120" spans="1:3" ht="14.25">
      <c r="A120" s="90" t="s">
        <v>121</v>
      </c>
      <c r="B120" s="90" t="s">
        <v>436</v>
      </c>
      <c r="C120" s="90" t="s">
        <v>298</v>
      </c>
    </row>
    <row r="121" spans="1:3" ht="14.25">
      <c r="A121" s="89" t="s">
        <v>133</v>
      </c>
      <c r="B121" s="89" t="s">
        <v>437</v>
      </c>
      <c r="C121" s="89" t="s">
        <v>299</v>
      </c>
    </row>
    <row r="122" spans="1:3" ht="14.25">
      <c r="A122" s="89" t="s">
        <v>61</v>
      </c>
      <c r="B122" s="89" t="s">
        <v>438</v>
      </c>
      <c r="C122" s="89" t="s">
        <v>300</v>
      </c>
    </row>
    <row r="123" spans="1:3" ht="28.5">
      <c r="A123" s="89" t="s">
        <v>161</v>
      </c>
      <c r="B123" s="89" t="s">
        <v>439</v>
      </c>
      <c r="C123" s="89" t="s">
        <v>301</v>
      </c>
    </row>
    <row r="124" spans="1:3" ht="14.25">
      <c r="A124" s="89" t="s">
        <v>145</v>
      </c>
      <c r="B124" s="89" t="s">
        <v>440</v>
      </c>
      <c r="C124" s="89" t="s">
        <v>302</v>
      </c>
    </row>
    <row r="125" spans="1:3" ht="14.25">
      <c r="A125" s="90" t="s">
        <v>126</v>
      </c>
      <c r="B125" s="90" t="s">
        <v>441</v>
      </c>
      <c r="C125" s="90" t="s">
        <v>303</v>
      </c>
    </row>
    <row r="126" spans="1:3" ht="14.25">
      <c r="A126" s="89" t="s">
        <v>158</v>
      </c>
      <c r="B126" s="89" t="s">
        <v>442</v>
      </c>
      <c r="C126" s="89" t="s">
        <v>304</v>
      </c>
    </row>
    <row r="127" spans="1:3" ht="14.25">
      <c r="A127" s="89" t="s">
        <v>144</v>
      </c>
      <c r="B127" s="89" t="s">
        <v>443</v>
      </c>
      <c r="C127" s="89" t="s">
        <v>305</v>
      </c>
    </row>
    <row r="128" spans="1:3" ht="14.25">
      <c r="A128" s="90" t="s">
        <v>143</v>
      </c>
      <c r="B128" s="90" t="s">
        <v>444</v>
      </c>
      <c r="C128" s="90" t="s">
        <v>306</v>
      </c>
    </row>
    <row r="129" spans="1:3" ht="14.25">
      <c r="A129" s="89" t="s">
        <v>177</v>
      </c>
      <c r="B129" s="89" t="s">
        <v>445</v>
      </c>
      <c r="C129" s="89" t="s">
        <v>307</v>
      </c>
    </row>
    <row r="130" spans="1:3" ht="14.25">
      <c r="A130" s="98" t="s">
        <v>55</v>
      </c>
      <c r="B130" s="98" t="s">
        <v>446</v>
      </c>
      <c r="C130" s="98" t="s">
        <v>308</v>
      </c>
    </row>
    <row r="131" spans="1:3" ht="14.25">
      <c r="A131" s="89" t="s">
        <v>79</v>
      </c>
      <c r="B131" s="89" t="s">
        <v>447</v>
      </c>
      <c r="C131" s="89" t="s">
        <v>309</v>
      </c>
    </row>
    <row r="132" spans="1:3" ht="14.25">
      <c r="A132" s="89" t="s">
        <v>500</v>
      </c>
      <c r="B132" s="89" t="s">
        <v>501</v>
      </c>
      <c r="C132" s="89" t="s">
        <v>502</v>
      </c>
    </row>
    <row r="133" spans="1:3" ht="14.25">
      <c r="A133" s="89" t="s">
        <v>1483</v>
      </c>
      <c r="B133" s="89" t="s">
        <v>1475</v>
      </c>
      <c r="C133" s="89" t="s">
        <v>1476</v>
      </c>
    </row>
    <row r="134" spans="1:3" ht="14.25">
      <c r="A134" s="89" t="s">
        <v>60</v>
      </c>
      <c r="B134" s="89" t="s">
        <v>448</v>
      </c>
      <c r="C134" s="89" t="s">
        <v>310</v>
      </c>
    </row>
    <row r="135" spans="1:3" ht="14.25">
      <c r="A135" s="90" t="s">
        <v>529</v>
      </c>
      <c r="B135" s="90" t="s">
        <v>449</v>
      </c>
      <c r="C135" s="90" t="s">
        <v>311</v>
      </c>
    </row>
    <row r="136" spans="1:3" ht="14.25">
      <c r="A136" s="90" t="s">
        <v>530</v>
      </c>
      <c r="B136" s="90" t="s">
        <v>450</v>
      </c>
      <c r="C136" s="90" t="s">
        <v>312</v>
      </c>
    </row>
    <row r="137" spans="1:3" ht="14.25">
      <c r="A137" s="90" t="s">
        <v>531</v>
      </c>
      <c r="B137" s="90" t="s">
        <v>491</v>
      </c>
      <c r="C137" s="90" t="s">
        <v>492</v>
      </c>
    </row>
    <row r="138" spans="1:3" ht="14.25">
      <c r="A138" s="90" t="s">
        <v>532</v>
      </c>
      <c r="B138" s="90" t="s">
        <v>493</v>
      </c>
      <c r="C138" s="90" t="s">
        <v>494</v>
      </c>
    </row>
    <row r="139" spans="1:3" ht="14.25">
      <c r="A139" s="90" t="s">
        <v>1412</v>
      </c>
      <c r="B139" s="90" t="s">
        <v>495</v>
      </c>
      <c r="C139" s="90" t="s">
        <v>496</v>
      </c>
    </row>
    <row r="140" spans="1:3" ht="28.5">
      <c r="A140" s="90" t="s">
        <v>138</v>
      </c>
      <c r="B140" s="90" t="s">
        <v>451</v>
      </c>
      <c r="C140" s="90" t="s">
        <v>313</v>
      </c>
    </row>
    <row r="141" spans="1:3" ht="28.5">
      <c r="A141" s="90" t="s">
        <v>141</v>
      </c>
      <c r="B141" s="90" t="s">
        <v>452</v>
      </c>
      <c r="C141" s="90" t="s">
        <v>314</v>
      </c>
    </row>
    <row r="142" spans="1:3" ht="14.25">
      <c r="A142" s="89" t="s">
        <v>178</v>
      </c>
      <c r="B142" s="89" t="s">
        <v>453</v>
      </c>
      <c r="C142" s="89" t="s">
        <v>315</v>
      </c>
    </row>
    <row r="143" spans="1:3" ht="14.25">
      <c r="A143" s="89" t="s">
        <v>74</v>
      </c>
      <c r="B143" s="89" t="s">
        <v>74</v>
      </c>
      <c r="C143" s="89" t="s">
        <v>316</v>
      </c>
    </row>
    <row r="144" spans="1:3" ht="14.25">
      <c r="A144" s="89" t="s">
        <v>92</v>
      </c>
      <c r="B144" s="89" t="s">
        <v>92</v>
      </c>
      <c r="C144" s="89" t="s">
        <v>317</v>
      </c>
    </row>
    <row r="145" spans="1:3" ht="14.25">
      <c r="A145" s="89" t="s">
        <v>93</v>
      </c>
      <c r="B145" s="89" t="s">
        <v>93</v>
      </c>
      <c r="C145" s="89" t="s">
        <v>318</v>
      </c>
    </row>
    <row r="146" spans="1:3" ht="14.25">
      <c r="A146" s="89" t="s">
        <v>503</v>
      </c>
      <c r="B146" s="89" t="s">
        <v>503</v>
      </c>
      <c r="C146" s="89" t="s">
        <v>504</v>
      </c>
    </row>
    <row r="147" spans="1:3" ht="14.25">
      <c r="A147" s="98" t="s">
        <v>130</v>
      </c>
      <c r="B147" s="98" t="s">
        <v>454</v>
      </c>
      <c r="C147" s="98" t="s">
        <v>319</v>
      </c>
    </row>
    <row r="148" spans="1:3" ht="14.25">
      <c r="A148" s="89" t="s">
        <v>153</v>
      </c>
      <c r="B148" s="89" t="s">
        <v>455</v>
      </c>
      <c r="C148" s="89" t="s">
        <v>320</v>
      </c>
    </row>
    <row r="149" spans="1:3" ht="14.25">
      <c r="A149" s="165" t="s">
        <v>1410</v>
      </c>
      <c r="B149" s="89" t="s">
        <v>456</v>
      </c>
      <c r="C149" s="89" t="s">
        <v>321</v>
      </c>
    </row>
    <row r="150" spans="1:3" ht="14.25">
      <c r="A150" s="89" t="s">
        <v>150</v>
      </c>
      <c r="B150" s="89" t="s">
        <v>457</v>
      </c>
      <c r="C150" s="89" t="s">
        <v>322</v>
      </c>
    </row>
    <row r="151" spans="1:3" ht="14.25">
      <c r="A151" s="89" t="s">
        <v>73</v>
      </c>
      <c r="B151" s="89" t="s">
        <v>458</v>
      </c>
      <c r="C151" s="89" t="s">
        <v>323</v>
      </c>
    </row>
    <row r="152" spans="1:3" ht="14.25">
      <c r="A152" s="89" t="s">
        <v>179</v>
      </c>
      <c r="B152" s="89" t="s">
        <v>459</v>
      </c>
      <c r="C152" s="89" t="s">
        <v>324</v>
      </c>
    </row>
    <row r="153" spans="1:3" ht="14.25">
      <c r="A153" s="89" t="s">
        <v>129</v>
      </c>
      <c r="B153" s="89" t="s">
        <v>460</v>
      </c>
      <c r="C153" s="89" t="s">
        <v>325</v>
      </c>
    </row>
    <row r="154" spans="1:3" ht="14.25">
      <c r="A154" s="89" t="s">
        <v>180</v>
      </c>
      <c r="B154" s="89" t="s">
        <v>461</v>
      </c>
      <c r="C154" s="89" t="s">
        <v>326</v>
      </c>
    </row>
    <row r="155" spans="1:3" ht="14.25">
      <c r="A155" s="98" t="s">
        <v>56</v>
      </c>
      <c r="B155" s="98" t="s">
        <v>462</v>
      </c>
      <c r="C155" s="98" t="s">
        <v>327</v>
      </c>
    </row>
    <row r="156" spans="1:3" ht="14.25">
      <c r="A156" s="98" t="s">
        <v>533</v>
      </c>
      <c r="B156" s="98" t="s">
        <v>463</v>
      </c>
      <c r="C156" s="98" t="s">
        <v>328</v>
      </c>
    </row>
    <row r="157" spans="1:3" ht="14.25">
      <c r="A157" s="98" t="s">
        <v>182</v>
      </c>
      <c r="B157" s="98" t="s">
        <v>464</v>
      </c>
      <c r="C157" s="98" t="s">
        <v>329</v>
      </c>
    </row>
    <row r="158" spans="1:3" ht="14.25">
      <c r="A158" s="98" t="s">
        <v>184</v>
      </c>
      <c r="B158" s="98" t="s">
        <v>465</v>
      </c>
      <c r="C158" s="98" t="s">
        <v>330</v>
      </c>
    </row>
    <row r="159" spans="1:3" ht="14.25">
      <c r="A159" s="98" t="s">
        <v>185</v>
      </c>
      <c r="B159" s="98" t="s">
        <v>466</v>
      </c>
      <c r="C159" s="98" t="s">
        <v>331</v>
      </c>
    </row>
    <row r="160" spans="1:3" ht="25.5">
      <c r="A160" s="98" t="s">
        <v>1419</v>
      </c>
      <c r="B160" s="98" t="s">
        <v>467</v>
      </c>
      <c r="C160" s="98" t="s">
        <v>332</v>
      </c>
    </row>
    <row r="161" spans="1:3" ht="14.25">
      <c r="A161" s="98" t="s">
        <v>186</v>
      </c>
      <c r="B161" s="98" t="s">
        <v>468</v>
      </c>
      <c r="C161" s="98" t="s">
        <v>333</v>
      </c>
    </row>
    <row r="162" spans="1:3" ht="14.25">
      <c r="A162" s="98" t="s">
        <v>187</v>
      </c>
      <c r="B162" s="98" t="s">
        <v>469</v>
      </c>
      <c r="C162" s="98" t="s">
        <v>334</v>
      </c>
    </row>
    <row r="163" spans="1:3" ht="28.5">
      <c r="A163" s="108" t="s">
        <v>183</v>
      </c>
      <c r="B163" s="98" t="s">
        <v>470</v>
      </c>
      <c r="C163" s="98" t="s">
        <v>335</v>
      </c>
    </row>
    <row r="164" spans="1:3" ht="14.25">
      <c r="A164" s="109" t="s">
        <v>188</v>
      </c>
      <c r="B164" s="109" t="s">
        <v>189</v>
      </c>
      <c r="C164" s="109" t="s">
        <v>190</v>
      </c>
    </row>
    <row r="165" spans="1:3" ht="14.25">
      <c r="A165" s="117" t="s">
        <v>477</v>
      </c>
      <c r="B165" s="109" t="s">
        <v>478</v>
      </c>
      <c r="C165" s="109" t="s">
        <v>488</v>
      </c>
    </row>
    <row r="166" spans="1:3" ht="15">
      <c r="A166" s="118" t="s">
        <v>1477</v>
      </c>
      <c r="B166" s="118" t="s">
        <v>1478</v>
      </c>
      <c r="C166" s="118" t="s">
        <v>1479</v>
      </c>
    </row>
    <row r="167" spans="1:3" ht="14.25">
      <c r="A167" s="152" t="s">
        <v>604</v>
      </c>
      <c r="B167" s="109" t="s">
        <v>471</v>
      </c>
      <c r="C167" s="109" t="s">
        <v>472</v>
      </c>
    </row>
    <row r="168" spans="1:3" ht="14.25">
      <c r="A168" s="109" t="s">
        <v>479</v>
      </c>
      <c r="B168" s="109" t="s">
        <v>516</v>
      </c>
      <c r="C168" s="109" t="s">
        <v>513</v>
      </c>
    </row>
    <row r="169" spans="1:3" ht="14.25">
      <c r="A169" s="109" t="s">
        <v>481</v>
      </c>
      <c r="B169" s="109" t="s">
        <v>517</v>
      </c>
      <c r="C169" s="109" t="s">
        <v>514</v>
      </c>
    </row>
    <row r="170" spans="1:3" ht="14.25">
      <c r="A170" s="109" t="s">
        <v>480</v>
      </c>
      <c r="B170" s="109" t="s">
        <v>518</v>
      </c>
      <c r="C170" s="109" t="s">
        <v>515</v>
      </c>
    </row>
  </sheetData>
  <sheetProtection password="8737" sheet="1"/>
  <printOptions/>
  <pageMargins left="0.787401575" right="0.787401575" top="0.984251969" bottom="0.984251969"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C16"/>
  <sheetViews>
    <sheetView zoomScale="80" zoomScaleNormal="80" zoomScaleSheetLayoutView="100" zoomScalePageLayoutView="0" workbookViewId="0" topLeftCell="A1">
      <selection activeCell="B8" sqref="B8"/>
    </sheetView>
  </sheetViews>
  <sheetFormatPr defaultColWidth="9.140625" defaultRowHeight="12.75"/>
  <cols>
    <col min="1" max="1" width="7.28125" style="374" customWidth="1"/>
    <col min="2" max="2" width="117.57421875" style="374" customWidth="1"/>
    <col min="3" max="16384" width="9.140625" style="374" customWidth="1"/>
  </cols>
  <sheetData>
    <row r="1" spans="1:2" ht="24.75" customHeight="1" thickBot="1">
      <c r="A1" s="416" t="s">
        <v>1616</v>
      </c>
      <c r="B1" s="417"/>
    </row>
    <row r="2" spans="1:3" s="376" customFormat="1" ht="39.75" customHeight="1">
      <c r="A2" s="377" t="s">
        <v>1617</v>
      </c>
      <c r="B2" s="378" t="s">
        <v>1618</v>
      </c>
      <c r="C2" s="375"/>
    </row>
    <row r="3" spans="1:3" s="376" customFormat="1" ht="39.75" customHeight="1">
      <c r="A3" s="379" t="s">
        <v>1619</v>
      </c>
      <c r="B3" s="380" t="s">
        <v>1620</v>
      </c>
      <c r="C3" s="375"/>
    </row>
    <row r="4" spans="1:3" s="376" customFormat="1" ht="39.75" customHeight="1">
      <c r="A4" s="379" t="s">
        <v>1621</v>
      </c>
      <c r="B4" s="380" t="s">
        <v>1622</v>
      </c>
      <c r="C4" s="375"/>
    </row>
    <row r="5" spans="1:3" s="376" customFormat="1" ht="39.75" customHeight="1">
      <c r="A5" s="379" t="s">
        <v>1623</v>
      </c>
      <c r="B5" s="380" t="s">
        <v>1624</v>
      </c>
      <c r="C5" s="375"/>
    </row>
    <row r="6" spans="1:3" s="376" customFormat="1" ht="39.75" customHeight="1">
      <c r="A6" s="379" t="s">
        <v>1593</v>
      </c>
      <c r="B6" s="380" t="s">
        <v>1625</v>
      </c>
      <c r="C6" s="375"/>
    </row>
    <row r="7" spans="1:3" s="376" customFormat="1" ht="64.5" customHeight="1">
      <c r="A7" s="379" t="s">
        <v>1594</v>
      </c>
      <c r="B7" s="380" t="s">
        <v>1626</v>
      </c>
      <c r="C7" s="375"/>
    </row>
    <row r="8" spans="1:3" s="376" customFormat="1" ht="64.5" customHeight="1">
      <c r="A8" s="379" t="s">
        <v>1565</v>
      </c>
      <c r="B8" s="380" t="s">
        <v>1627</v>
      </c>
      <c r="C8" s="375"/>
    </row>
    <row r="9" spans="1:3" s="376" customFormat="1" ht="64.5" customHeight="1">
      <c r="A9" s="379" t="s">
        <v>1566</v>
      </c>
      <c r="B9" s="380" t="s">
        <v>1628</v>
      </c>
      <c r="C9" s="375"/>
    </row>
    <row r="10" spans="1:3" s="376" customFormat="1" ht="64.5" customHeight="1">
      <c r="A10" s="379" t="s">
        <v>1567</v>
      </c>
      <c r="B10" s="380" t="s">
        <v>1629</v>
      </c>
      <c r="C10" s="375"/>
    </row>
    <row r="11" spans="1:3" s="376" customFormat="1" ht="64.5" customHeight="1">
      <c r="A11" s="379" t="s">
        <v>1630</v>
      </c>
      <c r="B11" s="381" t="s">
        <v>1642</v>
      </c>
      <c r="C11" s="375"/>
    </row>
    <row r="12" spans="1:3" s="376" customFormat="1" ht="51.75" customHeight="1">
      <c r="A12" s="379" t="s">
        <v>1595</v>
      </c>
      <c r="B12" s="381" t="s">
        <v>1637</v>
      </c>
      <c r="C12" s="375"/>
    </row>
    <row r="13" spans="1:3" s="376" customFormat="1" ht="49.5" customHeight="1">
      <c r="A13" s="379" t="s">
        <v>1589</v>
      </c>
      <c r="B13" s="381" t="s">
        <v>1638</v>
      </c>
      <c r="C13" s="375"/>
    </row>
    <row r="14" spans="1:3" s="376" customFormat="1" ht="64.5" customHeight="1">
      <c r="A14" s="379" t="s">
        <v>1568</v>
      </c>
      <c r="B14" s="381" t="s">
        <v>1639</v>
      </c>
      <c r="C14" s="375"/>
    </row>
    <row r="15" spans="1:2" s="376" customFormat="1" ht="54.75" customHeight="1">
      <c r="A15" s="382" t="s">
        <v>1596</v>
      </c>
      <c r="B15" s="381" t="s">
        <v>1641</v>
      </c>
    </row>
    <row r="16" spans="1:2" s="376" customFormat="1" ht="80.25" customHeight="1" thickBot="1">
      <c r="A16" s="383" t="s">
        <v>1631</v>
      </c>
      <c r="B16" s="384" t="s">
        <v>1632</v>
      </c>
    </row>
  </sheetData>
  <sheetProtection password="8737" sheet="1"/>
  <mergeCells count="1">
    <mergeCell ref="A1:B1"/>
  </mergeCells>
  <printOptions/>
  <pageMargins left="0.7" right="0.7" top="0.75" bottom="0.75" header="0.3" footer="0.3"/>
  <pageSetup horizontalDpi="600" verticalDpi="600" orientation="portrait" paperSize="9" scale="79" r:id="rId1"/>
</worksheet>
</file>

<file path=xl/worksheets/sheet13.xml><?xml version="1.0" encoding="utf-8"?>
<worksheet xmlns="http://schemas.openxmlformats.org/spreadsheetml/2006/main" xmlns:r="http://schemas.openxmlformats.org/officeDocument/2006/relationships">
  <dimension ref="A1:BN59"/>
  <sheetViews>
    <sheetView tabSelected="1" zoomScale="85" zoomScaleNormal="85" zoomScalePageLayoutView="0" workbookViewId="0" topLeftCell="A1">
      <selection activeCell="C22" sqref="C22"/>
    </sheetView>
  </sheetViews>
  <sheetFormatPr defaultColWidth="9.140625" defaultRowHeight="12.75"/>
  <cols>
    <col min="1" max="1" width="81.421875" style="283" customWidth="1"/>
    <col min="2" max="2" width="14.140625" style="283" customWidth="1"/>
    <col min="3" max="3" width="14.57421875" style="283" customWidth="1"/>
    <col min="4" max="4" width="17.140625" style="283" customWidth="1"/>
    <col min="5" max="5" width="15.421875" style="283" customWidth="1"/>
    <col min="6" max="6" width="15.7109375" style="283" customWidth="1"/>
    <col min="7" max="7" width="16.57421875" style="283" customWidth="1"/>
    <col min="8" max="8" width="14.7109375" style="283" customWidth="1"/>
    <col min="9" max="9" width="11.7109375" style="283" customWidth="1"/>
    <col min="10" max="10" width="9.28125" style="283" bestFit="1" customWidth="1"/>
    <col min="11" max="11" width="10.140625" style="283" customWidth="1"/>
    <col min="12" max="12" width="11.7109375" style="283" customWidth="1"/>
    <col min="13" max="13" width="9.28125" style="283" bestFit="1" customWidth="1"/>
    <col min="14" max="14" width="9.8515625" style="283" customWidth="1"/>
    <col min="15" max="15" width="11.7109375" style="283" customWidth="1"/>
    <col min="16" max="16" width="9.28125" style="283" bestFit="1" customWidth="1"/>
    <col min="17" max="17" width="9.7109375" style="283" customWidth="1"/>
    <col min="18" max="18" width="11.7109375" style="283" customWidth="1"/>
    <col min="19" max="19" width="9.28125" style="283" bestFit="1" customWidth="1"/>
    <col min="20" max="20" width="10.00390625" style="283" customWidth="1"/>
    <col min="21" max="21" width="11.7109375" style="283" customWidth="1"/>
    <col min="22" max="22" width="9.28125" style="283" bestFit="1" customWidth="1"/>
    <col min="23" max="23" width="10.57421875" style="283" customWidth="1"/>
    <col min="24" max="24" width="11.7109375" style="283" customWidth="1"/>
    <col min="25" max="25" width="9.28125" style="283" customWidth="1"/>
    <col min="26" max="26" width="10.57421875" style="283" customWidth="1"/>
    <col min="27" max="27" width="11.7109375" style="283" customWidth="1"/>
    <col min="28" max="28" width="9.28125" style="283" customWidth="1"/>
    <col min="29" max="29" width="10.00390625" style="283" customWidth="1"/>
    <col min="30" max="30" width="11.7109375" style="283" customWidth="1"/>
    <col min="31" max="31" width="9.28125" style="283" customWidth="1"/>
    <col min="32" max="32" width="10.00390625" style="283" customWidth="1"/>
    <col min="33" max="33" width="11.7109375" style="283" customWidth="1"/>
    <col min="34" max="34" width="9.28125" style="283" customWidth="1"/>
    <col min="35" max="35" width="10.00390625" style="283" customWidth="1"/>
    <col min="36" max="36" width="11.7109375" style="283" customWidth="1"/>
    <col min="37" max="37" width="9.28125" style="283" customWidth="1"/>
    <col min="38" max="38" width="10.00390625" style="283" customWidth="1"/>
    <col min="39" max="39" width="11.7109375" style="283" customWidth="1"/>
    <col min="40" max="40" width="9.28125" style="283" customWidth="1"/>
    <col min="41" max="41" width="10.00390625" style="283" customWidth="1"/>
    <col min="42" max="42" width="11.7109375" style="283" customWidth="1"/>
    <col min="43" max="43" width="9.28125" style="283" customWidth="1"/>
    <col min="44" max="44" width="10.00390625" style="283" customWidth="1"/>
    <col min="45" max="45" width="11.7109375" style="283" customWidth="1"/>
    <col min="46" max="46" width="9.28125" style="283" customWidth="1"/>
    <col min="47" max="47" width="10.00390625" style="283" customWidth="1"/>
    <col min="48" max="48" width="11.7109375" style="283" customWidth="1"/>
    <col min="49" max="49" width="9.28125" style="283" customWidth="1"/>
    <col min="50" max="50" width="10.00390625" style="283" customWidth="1"/>
    <col min="51" max="51" width="11.7109375" style="283" customWidth="1"/>
    <col min="52" max="52" width="9.28125" style="283" customWidth="1"/>
    <col min="53" max="53" width="10.00390625" style="283" customWidth="1"/>
    <col min="54" max="54" width="11.7109375" style="283" customWidth="1"/>
    <col min="55" max="55" width="9.28125" style="283" customWidth="1"/>
    <col min="56" max="56" width="10.00390625" style="283" customWidth="1"/>
    <col min="57" max="57" width="11.7109375" style="283" customWidth="1"/>
    <col min="58" max="58" width="9.28125" style="283" customWidth="1"/>
    <col min="59" max="59" width="10.00390625" style="283" customWidth="1"/>
    <col min="60" max="60" width="11.7109375" style="283" customWidth="1"/>
    <col min="61" max="61" width="9.28125" style="283" customWidth="1"/>
    <col min="62" max="62" width="10.28125" style="283" customWidth="1"/>
    <col min="63" max="64" width="16.140625" style="283" customWidth="1"/>
    <col min="65" max="65" width="57.421875" style="283" customWidth="1"/>
    <col min="66" max="66" width="11.57421875" style="283" customWidth="1"/>
    <col min="67" max="16384" width="9.140625" style="283" customWidth="1"/>
  </cols>
  <sheetData>
    <row r="1" spans="1:64" ht="18.75" customHeight="1" thickBot="1">
      <c r="A1" s="430" t="s">
        <v>1563</v>
      </c>
      <c r="B1" s="434" t="s">
        <v>1588</v>
      </c>
      <c r="C1" s="437">
        <v>0</v>
      </c>
      <c r="D1" s="438"/>
      <c r="E1" s="439"/>
      <c r="F1" s="437">
        <v>1</v>
      </c>
      <c r="G1" s="438"/>
      <c r="H1" s="439"/>
      <c r="I1" s="437">
        <v>2</v>
      </c>
      <c r="J1" s="438"/>
      <c r="K1" s="439"/>
      <c r="L1" s="437">
        <v>3</v>
      </c>
      <c r="M1" s="438"/>
      <c r="N1" s="439"/>
      <c r="O1" s="437">
        <v>4</v>
      </c>
      <c r="P1" s="438"/>
      <c r="Q1" s="439"/>
      <c r="R1" s="437">
        <v>5</v>
      </c>
      <c r="S1" s="438"/>
      <c r="T1" s="439"/>
      <c r="U1" s="437">
        <v>6</v>
      </c>
      <c r="V1" s="438"/>
      <c r="W1" s="439"/>
      <c r="X1" s="437">
        <v>7</v>
      </c>
      <c r="Y1" s="438"/>
      <c r="Z1" s="439"/>
      <c r="AA1" s="437">
        <v>8</v>
      </c>
      <c r="AB1" s="438"/>
      <c r="AC1" s="439"/>
      <c r="AD1" s="437">
        <v>9</v>
      </c>
      <c r="AE1" s="438"/>
      <c r="AF1" s="439"/>
      <c r="AG1" s="437">
        <v>10</v>
      </c>
      <c r="AH1" s="438"/>
      <c r="AI1" s="439"/>
      <c r="AJ1" s="437">
        <v>11</v>
      </c>
      <c r="AK1" s="438"/>
      <c r="AL1" s="439"/>
      <c r="AM1" s="437">
        <v>12</v>
      </c>
      <c r="AN1" s="438"/>
      <c r="AO1" s="439"/>
      <c r="AP1" s="437">
        <v>13</v>
      </c>
      <c r="AQ1" s="438"/>
      <c r="AR1" s="439"/>
      <c r="AS1" s="437">
        <v>14</v>
      </c>
      <c r="AT1" s="438"/>
      <c r="AU1" s="439"/>
      <c r="AV1" s="437">
        <v>15</v>
      </c>
      <c r="AW1" s="438"/>
      <c r="AX1" s="439"/>
      <c r="AY1" s="437">
        <v>16</v>
      </c>
      <c r="AZ1" s="438"/>
      <c r="BA1" s="439"/>
      <c r="BB1" s="437">
        <v>17</v>
      </c>
      <c r="BC1" s="438"/>
      <c r="BD1" s="439"/>
      <c r="BE1" s="437">
        <v>18</v>
      </c>
      <c r="BF1" s="438"/>
      <c r="BG1" s="439"/>
      <c r="BH1" s="437">
        <v>19</v>
      </c>
      <c r="BI1" s="438"/>
      <c r="BJ1" s="439"/>
      <c r="BK1" s="434" t="s">
        <v>1556</v>
      </c>
      <c r="BL1" s="434" t="s">
        <v>1461</v>
      </c>
    </row>
    <row r="2" spans="1:64" s="284" customFormat="1" ht="34.5" customHeight="1" thickBot="1">
      <c r="A2" s="431"/>
      <c r="B2" s="435"/>
      <c r="C2" s="305" t="s">
        <v>1431</v>
      </c>
      <c r="D2" s="306" t="s">
        <v>1432</v>
      </c>
      <c r="E2" s="307" t="s">
        <v>1433</v>
      </c>
      <c r="F2" s="305" t="s">
        <v>1434</v>
      </c>
      <c r="G2" s="306" t="s">
        <v>1435</v>
      </c>
      <c r="H2" s="307" t="s">
        <v>1436</v>
      </c>
      <c r="I2" s="305" t="s">
        <v>1437</v>
      </c>
      <c r="J2" s="306" t="s">
        <v>1438</v>
      </c>
      <c r="K2" s="307" t="s">
        <v>1439</v>
      </c>
      <c r="L2" s="305" t="s">
        <v>1440</v>
      </c>
      <c r="M2" s="306" t="s">
        <v>1441</v>
      </c>
      <c r="N2" s="307" t="s">
        <v>1442</v>
      </c>
      <c r="O2" s="305" t="s">
        <v>1443</v>
      </c>
      <c r="P2" s="306" t="s">
        <v>1444</v>
      </c>
      <c r="Q2" s="307" t="s">
        <v>1445</v>
      </c>
      <c r="R2" s="305" t="s">
        <v>1446</v>
      </c>
      <c r="S2" s="306" t="s">
        <v>1447</v>
      </c>
      <c r="T2" s="307" t="s">
        <v>1448</v>
      </c>
      <c r="U2" s="305" t="s">
        <v>1449</v>
      </c>
      <c r="V2" s="306" t="s">
        <v>1450</v>
      </c>
      <c r="W2" s="307" t="s">
        <v>1451</v>
      </c>
      <c r="X2" s="305" t="s">
        <v>1452</v>
      </c>
      <c r="Y2" s="306" t="s">
        <v>1453</v>
      </c>
      <c r="Z2" s="307" t="s">
        <v>1454</v>
      </c>
      <c r="AA2" s="305" t="s">
        <v>1455</v>
      </c>
      <c r="AB2" s="306" t="s">
        <v>1456</v>
      </c>
      <c r="AC2" s="307" t="s">
        <v>1457</v>
      </c>
      <c r="AD2" s="305" t="s">
        <v>1458</v>
      </c>
      <c r="AE2" s="306" t="s">
        <v>1459</v>
      </c>
      <c r="AF2" s="307" t="s">
        <v>1460</v>
      </c>
      <c r="AG2" s="305" t="s">
        <v>1516</v>
      </c>
      <c r="AH2" s="306" t="s">
        <v>1517</v>
      </c>
      <c r="AI2" s="307" t="s">
        <v>1518</v>
      </c>
      <c r="AJ2" s="305" t="s">
        <v>1520</v>
      </c>
      <c r="AK2" s="306" t="s">
        <v>1521</v>
      </c>
      <c r="AL2" s="307" t="s">
        <v>1522</v>
      </c>
      <c r="AM2" s="305" t="s">
        <v>1524</v>
      </c>
      <c r="AN2" s="306" t="s">
        <v>1525</v>
      </c>
      <c r="AO2" s="307" t="s">
        <v>1526</v>
      </c>
      <c r="AP2" s="305" t="s">
        <v>1528</v>
      </c>
      <c r="AQ2" s="306" t="s">
        <v>1529</v>
      </c>
      <c r="AR2" s="307" t="s">
        <v>1530</v>
      </c>
      <c r="AS2" s="305" t="s">
        <v>1532</v>
      </c>
      <c r="AT2" s="306" t="s">
        <v>1533</v>
      </c>
      <c r="AU2" s="307" t="s">
        <v>1534</v>
      </c>
      <c r="AV2" s="305" t="s">
        <v>1536</v>
      </c>
      <c r="AW2" s="306" t="s">
        <v>1537</v>
      </c>
      <c r="AX2" s="307" t="s">
        <v>1538</v>
      </c>
      <c r="AY2" s="305" t="s">
        <v>1540</v>
      </c>
      <c r="AZ2" s="306" t="s">
        <v>1541</v>
      </c>
      <c r="BA2" s="307" t="s">
        <v>1542</v>
      </c>
      <c r="BB2" s="305" t="s">
        <v>1544</v>
      </c>
      <c r="BC2" s="306" t="s">
        <v>1545</v>
      </c>
      <c r="BD2" s="307" t="s">
        <v>1546</v>
      </c>
      <c r="BE2" s="305" t="s">
        <v>1548</v>
      </c>
      <c r="BF2" s="306" t="s">
        <v>1549</v>
      </c>
      <c r="BG2" s="307" t="s">
        <v>1550</v>
      </c>
      <c r="BH2" s="305" t="s">
        <v>1552</v>
      </c>
      <c r="BI2" s="306" t="s">
        <v>1553</v>
      </c>
      <c r="BJ2" s="307" t="s">
        <v>1554</v>
      </c>
      <c r="BK2" s="435"/>
      <c r="BL2" s="435"/>
    </row>
    <row r="3" spans="1:66" s="297" customFormat="1" ht="15" customHeight="1">
      <c r="A3" s="294" t="s">
        <v>1562</v>
      </c>
      <c r="B3" s="351" t="s">
        <v>1593</v>
      </c>
      <c r="C3" s="308">
        <f>'J.2 (a+b)'!D19</f>
        <v>0</v>
      </c>
      <c r="D3" s="309">
        <f>C3-SUMIF('J.3'!$A$7:$A$126,C$1,'J.3'!$U$7:$U$126)</f>
        <v>0</v>
      </c>
      <c r="E3" s="295">
        <f>C3-D3</f>
        <v>0</v>
      </c>
      <c r="F3" s="308">
        <f>'J.2 (a+b)'!E19</f>
        <v>0</v>
      </c>
      <c r="G3" s="309">
        <f>F3-SUMIF('J.3'!$A$7:$A$126,F$1,'J.3'!$U$7:$U$126)</f>
        <v>0</v>
      </c>
      <c r="H3" s="295">
        <f>F3-G3</f>
        <v>0</v>
      </c>
      <c r="I3" s="308">
        <f>'J.2 (a+b)'!F19</f>
        <v>0</v>
      </c>
      <c r="J3" s="309">
        <f>I3-SUMIF('J.3'!$A$7:$A$126,I$1,'J.3'!$U$7:$U$126)</f>
        <v>0</v>
      </c>
      <c r="K3" s="295">
        <f>I3-J3</f>
        <v>0</v>
      </c>
      <c r="L3" s="308">
        <f>'J.2 (a+b)'!G19</f>
        <v>0</v>
      </c>
      <c r="M3" s="309">
        <f>L3-SUMIF('J.3'!$A$7:$A$126,L$1,'J.3'!$U$7:$U$126)</f>
        <v>0</v>
      </c>
      <c r="N3" s="295">
        <f>L3-M3</f>
        <v>0</v>
      </c>
      <c r="O3" s="308">
        <f>'J.2 (a+b)'!H19</f>
        <v>0</v>
      </c>
      <c r="P3" s="309">
        <f>O3-SUMIF('J.3'!$A$7:$A$126,O$1,'J.3'!$U$7:$U$126)</f>
        <v>0</v>
      </c>
      <c r="Q3" s="295">
        <f>O3-P3</f>
        <v>0</v>
      </c>
      <c r="R3" s="308">
        <f>'J.2 (a+b)'!I19</f>
        <v>0</v>
      </c>
      <c r="S3" s="309">
        <f>R3-SUMIF('J.3'!$A$7:$A$126,R$1,'J.3'!$U$7:$U$126)</f>
        <v>0</v>
      </c>
      <c r="T3" s="295">
        <f>R3-S3</f>
        <v>0</v>
      </c>
      <c r="U3" s="308">
        <f>'J.2 (a+b)'!J19</f>
        <v>0</v>
      </c>
      <c r="V3" s="309">
        <f>U3-SUMIF('J.3'!$A$7:$A$126,U$1,'J.3'!$U$7:$U$126)</f>
        <v>0</v>
      </c>
      <c r="W3" s="295">
        <f>U3-V3</f>
        <v>0</v>
      </c>
      <c r="X3" s="308">
        <f>'J.2 (a+b)'!K19</f>
        <v>0</v>
      </c>
      <c r="Y3" s="309">
        <f>X3-SUMIF('J.3'!$A$7:$A$126,X$1,'J.3'!$U$7:$U$126)</f>
        <v>0</v>
      </c>
      <c r="Z3" s="295">
        <f>X3-Y3</f>
        <v>0</v>
      </c>
      <c r="AA3" s="308">
        <f>'J.2 (a+b)'!L19</f>
        <v>0</v>
      </c>
      <c r="AB3" s="309">
        <f>AA3-SUMIF('J.3'!$A$7:$A$126,AA$1,'J.3'!$U$7:$U$126)</f>
        <v>0</v>
      </c>
      <c r="AC3" s="295">
        <f>AA3-AB3</f>
        <v>0</v>
      </c>
      <c r="AD3" s="308">
        <f>'J.2 (a+b)'!O19</f>
        <v>0</v>
      </c>
      <c r="AE3" s="309">
        <f>AD3-SUMIF('J.3'!$A$7:$A$126,AD$1,'J.3'!$U$7:$U$126)</f>
        <v>0</v>
      </c>
      <c r="AF3" s="295">
        <f>AD3-AE3</f>
        <v>0</v>
      </c>
      <c r="AG3" s="308">
        <f>'J.2 (a+b)'!R19</f>
        <v>0</v>
      </c>
      <c r="AH3" s="309">
        <f>AG3-SUMIF('J.3'!$A$7:$A$126,AG$1,'J.3'!$U$7:$U$126)</f>
        <v>0</v>
      </c>
      <c r="AI3" s="295">
        <f>AG3-AH3</f>
        <v>0</v>
      </c>
      <c r="AJ3" s="308">
        <f>'J.2 (a+b)'!U19</f>
        <v>0</v>
      </c>
      <c r="AK3" s="309">
        <f>AJ3-SUMIF('J.3'!$A$7:$A$126,AJ$1,'J.3'!$U$7:$U$126)</f>
        <v>0</v>
      </c>
      <c r="AL3" s="295">
        <f>AJ3-AK3</f>
        <v>0</v>
      </c>
      <c r="AM3" s="308">
        <f>'J.2 (a+b)'!X19</f>
        <v>0</v>
      </c>
      <c r="AN3" s="309">
        <f>AM3-SUMIF('J.3'!$A$7:$A$126,AM$1,'J.3'!$U$7:$U$126)</f>
        <v>0</v>
      </c>
      <c r="AO3" s="295">
        <f>AM3-AN3</f>
        <v>0</v>
      </c>
      <c r="AP3" s="308">
        <f>'J.2 (a+b)'!AA19</f>
        <v>0</v>
      </c>
      <c r="AQ3" s="309">
        <f>AP3-SUMIF('J.3'!$A$7:$A$126,AP$1,'J.3'!$U$7:$U$126)</f>
        <v>0</v>
      </c>
      <c r="AR3" s="295">
        <f>AP3-AQ3</f>
        <v>0</v>
      </c>
      <c r="AS3" s="308">
        <f>'J.2 (a+b)'!AD19</f>
        <v>0</v>
      </c>
      <c r="AT3" s="309">
        <f>AS3-SUMIF('J.3'!$A$7:$A$126,AS$1,'J.3'!$U$7:$U$126)</f>
        <v>0</v>
      </c>
      <c r="AU3" s="295">
        <f>AS3-AT3</f>
        <v>0</v>
      </c>
      <c r="AV3" s="308">
        <f>'J.2 (a+b)'!AG19</f>
        <v>0</v>
      </c>
      <c r="AW3" s="309">
        <f>AV3-SUMIF('J.3'!$A$7:$A$126,AV$1,'J.3'!$U$7:$U$126)</f>
        <v>0</v>
      </c>
      <c r="AX3" s="295">
        <f>AV3-AW3</f>
        <v>0</v>
      </c>
      <c r="AY3" s="308">
        <f>'J.2 (a+b)'!AJ19</f>
        <v>0</v>
      </c>
      <c r="AZ3" s="309">
        <f>AY3-SUMIF('J.3'!$A$7:$A$126,AY$1,'J.3'!$U$7:$U$126)</f>
        <v>0</v>
      </c>
      <c r="BA3" s="295">
        <f>AY3-AZ3</f>
        <v>0</v>
      </c>
      <c r="BB3" s="308">
        <f>'J.2 (a+b)'!AM19</f>
        <v>0</v>
      </c>
      <c r="BC3" s="309">
        <f>BB3-SUMIF('J.3'!$A$7:$A$126,BB$1,'J.3'!$U$7:$U$126)</f>
        <v>0</v>
      </c>
      <c r="BD3" s="295">
        <f>BB3-BC3</f>
        <v>0</v>
      </c>
      <c r="BE3" s="308">
        <f>'J.2 (a+b)'!AP19</f>
        <v>0</v>
      </c>
      <c r="BF3" s="309">
        <f>BE3-SUMIF('J.3'!$A$7:$A$126,BE$1,'J.3'!$U$7:$U$126)</f>
        <v>0</v>
      </c>
      <c r="BG3" s="295">
        <f>BE3-BF3</f>
        <v>0</v>
      </c>
      <c r="BH3" s="308">
        <f>'J.2 (a+b)'!M19</f>
        <v>0</v>
      </c>
      <c r="BI3" s="309">
        <f>BH3-SUMIF('J.3'!$A$7:$A$126,BH$1,'J.3'!$U$7:$U$126)</f>
        <v>0</v>
      </c>
      <c r="BJ3" s="295">
        <f>BH3-BI3</f>
        <v>0</v>
      </c>
      <c r="BK3" s="322">
        <f>SUM(E3+H3+K3+N3+Q3+T3+W3+Z3+AC3+AF3+AI3+AL3+AO3+AR3+AU3+AX3+BA3+BD3+BG3+BJ3)</f>
        <v>0</v>
      </c>
      <c r="BL3" s="322">
        <f>SUM(D3+G3+J3+M3+P3+S3+V3+Y3+AB3+AE3+AH3+AK3+AN3+AQ3+AT3+AW3+AZ3+BC3+BF3+BI3)</f>
        <v>0</v>
      </c>
      <c r="BM3" s="434" t="s">
        <v>1557</v>
      </c>
      <c r="BN3" s="296"/>
    </row>
    <row r="4" spans="1:66" s="297" customFormat="1" ht="15" customHeight="1">
      <c r="A4" s="298" t="s">
        <v>1572</v>
      </c>
      <c r="B4" s="352" t="s">
        <v>1593</v>
      </c>
      <c r="C4" s="310">
        <f>'J.2 (a+b)'!D23</f>
        <v>0</v>
      </c>
      <c r="D4" s="311">
        <f>C4-SUMIF('J.4'!$A$9:$A$350,C$1,'J.4'!$U$9:$U$350)</f>
        <v>0</v>
      </c>
      <c r="E4" s="299">
        <f>C4-D4</f>
        <v>0</v>
      </c>
      <c r="F4" s="310">
        <f>'J.2 (a+b)'!E23</f>
        <v>0</v>
      </c>
      <c r="G4" s="311">
        <f>F4-SUMIF('J.4'!$A$9:$A$350,F$1,'J.4'!$U$9:$U$350)</f>
        <v>0</v>
      </c>
      <c r="H4" s="299">
        <f>F4-G4</f>
        <v>0</v>
      </c>
      <c r="I4" s="310">
        <f>'J.2 (a+b)'!F23</f>
        <v>0</v>
      </c>
      <c r="J4" s="311">
        <f>I4-SUMIF('J.4'!$A$9:$A$350,I$1,'J.4'!$U$9:$U$350)</f>
        <v>0</v>
      </c>
      <c r="K4" s="299">
        <f>I4-J4</f>
        <v>0</v>
      </c>
      <c r="L4" s="310">
        <f>'J.2 (a+b)'!G23</f>
        <v>0</v>
      </c>
      <c r="M4" s="311">
        <f>L4-SUMIF('J.4'!$A$9:$A$350,L$1,'J.4'!$U$9:$U$350)</f>
        <v>0</v>
      </c>
      <c r="N4" s="299">
        <f>L4-M4</f>
        <v>0</v>
      </c>
      <c r="O4" s="310">
        <f>'J.2 (a+b)'!H23</f>
        <v>0</v>
      </c>
      <c r="P4" s="311">
        <f>O4-SUMIF('J.4'!$A$9:$A$350,O$1,'J.4'!$U$9:$U$350)</f>
        <v>0</v>
      </c>
      <c r="Q4" s="299">
        <f>O4-P4</f>
        <v>0</v>
      </c>
      <c r="R4" s="310">
        <f>'J.2 (a+b)'!I23</f>
        <v>0</v>
      </c>
      <c r="S4" s="311">
        <f>R4-SUMIF('J.4'!$A$9:$A$350,R$1,'J.4'!$U$9:$U$350)</f>
        <v>0</v>
      </c>
      <c r="T4" s="299">
        <f>R4-S4</f>
        <v>0</v>
      </c>
      <c r="U4" s="310">
        <f>'J.2 (a+b)'!J23</f>
        <v>0</v>
      </c>
      <c r="V4" s="311">
        <f>U4-SUMIF('J.4'!$A$9:$A$350,U$1,'J.4'!$U$9:$U$350)</f>
        <v>0</v>
      </c>
      <c r="W4" s="299">
        <f>U4-V4</f>
        <v>0</v>
      </c>
      <c r="X4" s="310">
        <f>'J.2 (a+b)'!K23</f>
        <v>0</v>
      </c>
      <c r="Y4" s="311">
        <f>X4-SUMIF('J.4'!$A$9:$A$350,X$1,'J.4'!$U$9:$U$350)</f>
        <v>0</v>
      </c>
      <c r="Z4" s="299">
        <f>X4-Y4</f>
        <v>0</v>
      </c>
      <c r="AA4" s="310">
        <f>'J.2 (a+b)'!L23</f>
        <v>0</v>
      </c>
      <c r="AB4" s="311">
        <f>AA4-SUMIF('J.4'!$A$9:$A$350,AA$1,'J.4'!$U$9:$U$350)</f>
        <v>0</v>
      </c>
      <c r="AC4" s="299">
        <f>AA4-AB4</f>
        <v>0</v>
      </c>
      <c r="AD4" s="310">
        <f>'J.2 (a+b)'!O23</f>
        <v>0</v>
      </c>
      <c r="AE4" s="311">
        <f>AD4-SUMIF('J.4'!$A$9:$A$350,AD$1,'J.4'!$U$9:$U$350)</f>
        <v>0</v>
      </c>
      <c r="AF4" s="299">
        <f>AD4-AE4</f>
        <v>0</v>
      </c>
      <c r="AG4" s="310">
        <f>'J.2 (a+b)'!R23</f>
        <v>0</v>
      </c>
      <c r="AH4" s="311">
        <f>AG4-SUMIF('J.4'!$A$9:$A$350,AG$1,'J.4'!$U$9:$U$350)</f>
        <v>0</v>
      </c>
      <c r="AI4" s="299">
        <f>AG4-AH4</f>
        <v>0</v>
      </c>
      <c r="AJ4" s="310">
        <f>'J.2 (a+b)'!U23</f>
        <v>0</v>
      </c>
      <c r="AK4" s="311">
        <f>AJ4-SUMIF('J.4'!$A$9:$A$350,AJ$1,'J.4'!$U$9:$U$350)</f>
        <v>0</v>
      </c>
      <c r="AL4" s="299">
        <f>AJ4-AK4</f>
        <v>0</v>
      </c>
      <c r="AM4" s="310">
        <f>'J.2 (a+b)'!X23</f>
        <v>0</v>
      </c>
      <c r="AN4" s="311">
        <f>AM4-SUMIF('J.4'!$A$9:$A$350,AM$1,'J.4'!$U$9:$U$350)</f>
        <v>0</v>
      </c>
      <c r="AO4" s="299">
        <f>AM4-AN4</f>
        <v>0</v>
      </c>
      <c r="AP4" s="310">
        <f>'J.2 (a+b)'!AA23</f>
        <v>0</v>
      </c>
      <c r="AQ4" s="311">
        <f>AP4-SUMIF('J.4'!$A$9:$A$350,AP$1,'J.4'!$U$9:$U$350)</f>
        <v>0</v>
      </c>
      <c r="AR4" s="299">
        <f>AP4-AQ4</f>
        <v>0</v>
      </c>
      <c r="AS4" s="310">
        <f>'J.2 (a+b)'!AD23</f>
        <v>0</v>
      </c>
      <c r="AT4" s="311">
        <f>AS4-SUMIF('J.4'!$A$9:$A$350,AS$1,'J.4'!$U$9:$U$350)</f>
        <v>0</v>
      </c>
      <c r="AU4" s="299">
        <f>AS4-AT4</f>
        <v>0</v>
      </c>
      <c r="AV4" s="310">
        <f>'J.2 (a+b)'!AG23</f>
        <v>0</v>
      </c>
      <c r="AW4" s="311">
        <f>AV4-SUMIF('J.4'!$A$9:$A$350,AV$1,'J.4'!$U$9:$U$350)</f>
        <v>0</v>
      </c>
      <c r="AX4" s="299">
        <f>AV4-AW4</f>
        <v>0</v>
      </c>
      <c r="AY4" s="310">
        <f>'J.2 (a+b)'!AJ23</f>
        <v>0</v>
      </c>
      <c r="AZ4" s="311">
        <f>AY4-SUMIF('J.4'!$A$9:$A$350,AY$1,'J.4'!$U$9:$U$350)</f>
        <v>0</v>
      </c>
      <c r="BA4" s="299">
        <f>AY4-AZ4</f>
        <v>0</v>
      </c>
      <c r="BB4" s="310">
        <f>'J.2 (a+b)'!AM23</f>
        <v>0</v>
      </c>
      <c r="BC4" s="311">
        <f>BB4-SUMIF('J.4'!$A$9:$A$350,BB$1,'J.4'!$U$9:$U$350)</f>
        <v>0</v>
      </c>
      <c r="BD4" s="299">
        <f>BB4-BC4</f>
        <v>0</v>
      </c>
      <c r="BE4" s="310">
        <f>'J.2 (a+b)'!AP23</f>
        <v>0</v>
      </c>
      <c r="BF4" s="311">
        <f>BE4-SUMIF('J.4'!$A$9:$A$350,BE$1,'J.4'!$U$9:$U$350)</f>
        <v>0</v>
      </c>
      <c r="BG4" s="299">
        <f>BE4-BF4</f>
        <v>0</v>
      </c>
      <c r="BH4" s="310">
        <f>'J.2 (a+b)'!M23</f>
        <v>0</v>
      </c>
      <c r="BI4" s="311">
        <f>BH4-SUMIF('J.4'!$A$9:$A$350,BH$1,'J.4'!$U$9:$U$350)</f>
        <v>0</v>
      </c>
      <c r="BJ4" s="299">
        <f>BH4-BI4</f>
        <v>0</v>
      </c>
      <c r="BK4" s="323">
        <f>SUM(E4+H4+K4+N4+Q4+T4+W4+Z4+AC4+AF4+AI4+AL4+AO4+AR4+AU4+AX4+BA4+BD4+BG4+BJ4)</f>
        <v>0</v>
      </c>
      <c r="BL4" s="323">
        <f>SUM(D4+G4+J4+M4+P4+S4+V4+Y4+AB4+AE4+AH4+AK4+AN4+AQ4+AT4+AW4+AZ4+BC4+BF4+BI4)</f>
        <v>0</v>
      </c>
      <c r="BM4" s="440"/>
      <c r="BN4" s="296"/>
    </row>
    <row r="5" spans="1:66" s="297" customFormat="1" ht="15" customHeight="1">
      <c r="A5" s="298" t="s">
        <v>1573</v>
      </c>
      <c r="B5" s="352" t="s">
        <v>1593</v>
      </c>
      <c r="C5" s="310">
        <f>'J.2 (a+b)'!D24</f>
        <v>0</v>
      </c>
      <c r="D5" s="311">
        <f>C5-SUMIF('J.5'!$A$8:$A$65,C$1,'J.5'!$P$8:$P$65)</f>
        <v>0</v>
      </c>
      <c r="E5" s="299">
        <f>C5-D5</f>
        <v>0</v>
      </c>
      <c r="F5" s="310">
        <f>'J.2 (a+b)'!E24</f>
        <v>0</v>
      </c>
      <c r="G5" s="311">
        <f>F5-SUMIF('J.5'!$A$8:$A$65,F$1,'J.5'!$P$8:$P$65)</f>
        <v>0</v>
      </c>
      <c r="H5" s="299">
        <f>F5-G4</f>
        <v>0</v>
      </c>
      <c r="I5" s="310">
        <f>'J.2 (a+b)'!F24</f>
        <v>0</v>
      </c>
      <c r="J5" s="311">
        <f>I5-SUMIF('J.5'!$A$8:$A$65,I$1,'J.5'!$P$8:$P$65)</f>
        <v>0</v>
      </c>
      <c r="K5" s="299">
        <f>I5-J5</f>
        <v>0</v>
      </c>
      <c r="L5" s="310">
        <f>'J.2 (a+b)'!G24</f>
        <v>0</v>
      </c>
      <c r="M5" s="311">
        <f>L5-SUMIF('J.5'!$A$8:$A$65,L$1,'J.5'!$P$8:$P$65)</f>
        <v>0</v>
      </c>
      <c r="N5" s="299">
        <f>L5-M5</f>
        <v>0</v>
      </c>
      <c r="O5" s="310">
        <f>'J.2 (a+b)'!H24</f>
        <v>0</v>
      </c>
      <c r="P5" s="311">
        <f>O5-SUMIF('J.5'!$A$8:$A$65,O$1,'J.5'!$P$8:$P$65)</f>
        <v>0</v>
      </c>
      <c r="Q5" s="299">
        <f>O5-P5</f>
        <v>0</v>
      </c>
      <c r="R5" s="310">
        <f>'J.2 (a+b)'!I24</f>
        <v>0</v>
      </c>
      <c r="S5" s="311">
        <f>R5-SUMIF('J.5'!$A$8:$A$65,R$1,'J.5'!$P$8:$P$65)</f>
        <v>0</v>
      </c>
      <c r="T5" s="299">
        <f>R5-S5</f>
        <v>0</v>
      </c>
      <c r="U5" s="310">
        <f>'J.2 (a+b)'!J24</f>
        <v>0</v>
      </c>
      <c r="V5" s="311">
        <f>U5-SUMIF('J.5'!$A$8:$A$65,U$1,'J.5'!$P$8:$P$65)</f>
        <v>0</v>
      </c>
      <c r="W5" s="299">
        <f>U5-V5</f>
        <v>0</v>
      </c>
      <c r="X5" s="310">
        <f>'J.2 (a+b)'!K24</f>
        <v>0</v>
      </c>
      <c r="Y5" s="311">
        <f>X5-SUMIF('J.5'!$A$8:$A$65,X$1,'J.5'!$P$8:$P$65)</f>
        <v>0</v>
      </c>
      <c r="Z5" s="299">
        <f>X5-Y5</f>
        <v>0</v>
      </c>
      <c r="AA5" s="310">
        <f>'J.2 (a+b)'!L24</f>
        <v>0</v>
      </c>
      <c r="AB5" s="311">
        <f>AA5-SUMIF('J.5'!$A$8:$A$65,AA$1,'J.5'!$P$8:$P$65)</f>
        <v>0</v>
      </c>
      <c r="AC5" s="299">
        <f>AA5-AB5</f>
        <v>0</v>
      </c>
      <c r="AD5" s="310">
        <f>'J.2 (a+b)'!O24</f>
        <v>0</v>
      </c>
      <c r="AE5" s="311">
        <f>AD5-SUMIF('J.5'!$A$8:$A$65,AD$1,'J.5'!$P$8:$P$65)</f>
        <v>0</v>
      </c>
      <c r="AF5" s="299">
        <f>AD5-AE5</f>
        <v>0</v>
      </c>
      <c r="AG5" s="310">
        <f>'J.2 (a+b)'!R24</f>
        <v>0</v>
      </c>
      <c r="AH5" s="311">
        <f>AG5-SUMIF('J.5'!$A$8:$A$65,AG$1,'J.5'!$P$8:$P$65)</f>
        <v>0</v>
      </c>
      <c r="AI5" s="299">
        <f>AG5-AH5</f>
        <v>0</v>
      </c>
      <c r="AJ5" s="310">
        <f>'J.2 (a+b)'!U24</f>
        <v>0</v>
      </c>
      <c r="AK5" s="311">
        <f>AJ5-SUMIF('J.5'!$A$8:$A$65,AJ$1,'J.5'!$P$8:$P$65)</f>
        <v>0</v>
      </c>
      <c r="AL5" s="299">
        <f>AJ5-AK5</f>
        <v>0</v>
      </c>
      <c r="AM5" s="310">
        <f>'J.2 (a+b)'!X24</f>
        <v>0</v>
      </c>
      <c r="AN5" s="311">
        <f>AM5-SUMIF('J.5'!$A$8:$A$65,AM$1,'J.5'!$P$8:$P$65)</f>
        <v>0</v>
      </c>
      <c r="AO5" s="299">
        <f>AM5-AN5</f>
        <v>0</v>
      </c>
      <c r="AP5" s="310">
        <f>'J.2 (a+b)'!AA24</f>
        <v>0</v>
      </c>
      <c r="AQ5" s="311">
        <f>AP5-SUMIF('J.5'!$A$8:$A$65,AP$1,'J.5'!$P$8:$P$65)</f>
        <v>0</v>
      </c>
      <c r="AR5" s="299">
        <f>AP5-AQ5</f>
        <v>0</v>
      </c>
      <c r="AS5" s="310">
        <f>'J.2 (a+b)'!AD24</f>
        <v>0</v>
      </c>
      <c r="AT5" s="311">
        <f>AS5-SUMIF('J.5'!$A$8:$A$65,AS$1,'J.5'!$P$8:$P$65)</f>
        <v>0</v>
      </c>
      <c r="AU5" s="299">
        <f>AS5-AT5</f>
        <v>0</v>
      </c>
      <c r="AV5" s="310">
        <f>'J.2 (a+b)'!AG24</f>
        <v>0</v>
      </c>
      <c r="AW5" s="311">
        <f>AV5-SUMIF('J.5'!$A$8:$A$65,AV$1,'J.5'!$P$8:$P$65)</f>
        <v>0</v>
      </c>
      <c r="AX5" s="299">
        <f>AV5-AW5</f>
        <v>0</v>
      </c>
      <c r="AY5" s="310">
        <f>'J.2 (a+b)'!AJ24</f>
        <v>0</v>
      </c>
      <c r="AZ5" s="311">
        <f>AY5-SUMIF('J.5'!$A$8:$A$65,AY$1,'J.5'!$P$8:$P$65)</f>
        <v>0</v>
      </c>
      <c r="BA5" s="299">
        <f>AY5-AZ5</f>
        <v>0</v>
      </c>
      <c r="BB5" s="310">
        <f>'J.2 (a+b)'!AM24</f>
        <v>0</v>
      </c>
      <c r="BC5" s="311">
        <f>BB5-SUMIF('J.5'!$A$8:$A$65,BB$1,'J.5'!$P$8:$P$65)</f>
        <v>0</v>
      </c>
      <c r="BD5" s="299">
        <f>BB5-BC5</f>
        <v>0</v>
      </c>
      <c r="BE5" s="310">
        <f>'J.2 (a+b)'!AP24</f>
        <v>0</v>
      </c>
      <c r="BF5" s="311">
        <f>BE5-SUMIF('J.5'!$A$8:$A$65,BE$1,'J.5'!$P$8:$P$65)</f>
        <v>0</v>
      </c>
      <c r="BG5" s="299">
        <f>BE5-BF5</f>
        <v>0</v>
      </c>
      <c r="BH5" s="310">
        <f>'J.2 (a+b)'!M24</f>
        <v>0</v>
      </c>
      <c r="BI5" s="311">
        <f>BH5-SUMIF('J.5'!$A$8:$A$65,BH$1,'J.5'!$P$8:$P$65)</f>
        <v>0</v>
      </c>
      <c r="BJ5" s="299">
        <f>BH5-BI5</f>
        <v>0</v>
      </c>
      <c r="BK5" s="323">
        <f>SUM(E5+H5+K5+N5+Q5+T5+W5+Z5+AC5+AF5+AI5+AL5+AO5+AR5+AU5+AX5+BA5+BD5+BG5+BJ5)</f>
        <v>0</v>
      </c>
      <c r="BL5" s="323">
        <f>SUM(D5+G5+J5+M5+P5+S5+V5+Y5+AB5+AE5+AH5+AK5+AN5+AQ5+AT5+AW5+AZ5+BC5+BF5+BI5)</f>
        <v>0</v>
      </c>
      <c r="BM5" s="440"/>
      <c r="BN5" s="296"/>
    </row>
    <row r="6" spans="1:66" s="297" customFormat="1" ht="15" customHeight="1">
      <c r="A6" s="298" t="s">
        <v>1574</v>
      </c>
      <c r="B6" s="352" t="s">
        <v>1593</v>
      </c>
      <c r="C6" s="310">
        <f>'J.2 (a+b)'!D25</f>
        <v>0</v>
      </c>
      <c r="D6" s="311">
        <f>C6-SUMIF('J.7'!$A$7:$A$206,C$1,'J.7'!$L$7:$L$206)</f>
        <v>0</v>
      </c>
      <c r="E6" s="299">
        <f>C6-D6</f>
        <v>0</v>
      </c>
      <c r="F6" s="310">
        <f>'J.2 (a+b)'!E25</f>
        <v>0</v>
      </c>
      <c r="G6" s="311">
        <f>F6-SUMIF('J.7'!$A$7:$A$206,F$1,'J.7'!$L$7:$L$206)</f>
        <v>0</v>
      </c>
      <c r="H6" s="299">
        <f>F6-G5</f>
        <v>0</v>
      </c>
      <c r="I6" s="310">
        <f>'J.2 (a+b)'!F25</f>
        <v>0</v>
      </c>
      <c r="J6" s="311">
        <f>I6-SUMIF('J.7'!$A$7:$A$206,I$1,'J.7'!$L$7:$L$206)</f>
        <v>0</v>
      </c>
      <c r="K6" s="299">
        <f>I6-J6</f>
        <v>0</v>
      </c>
      <c r="L6" s="310">
        <f>'J.2 (a+b)'!G25</f>
        <v>0</v>
      </c>
      <c r="M6" s="311">
        <f>L6-SUMIF('J.7'!$A$7:$A$206,L$1,'J.7'!$L$7:$L$206)</f>
        <v>0</v>
      </c>
      <c r="N6" s="299">
        <f>L6-M6</f>
        <v>0</v>
      </c>
      <c r="O6" s="310">
        <f>'J.2 (a+b)'!H25</f>
        <v>0</v>
      </c>
      <c r="P6" s="311">
        <f>O6-SUMIF('J.7'!$A$7:$A$206,O$1,'J.7'!$L$7:$L$206)</f>
        <v>0</v>
      </c>
      <c r="Q6" s="299">
        <f>O6-P6</f>
        <v>0</v>
      </c>
      <c r="R6" s="310">
        <f>'J.2 (a+b)'!I25</f>
        <v>0</v>
      </c>
      <c r="S6" s="311">
        <f>R6-SUMIF('J.7'!$A$7:$A$206,R$1,'J.7'!$L$7:$L$206)</f>
        <v>0</v>
      </c>
      <c r="T6" s="299">
        <f>R6-S6</f>
        <v>0</v>
      </c>
      <c r="U6" s="310">
        <f>'J.2 (a+b)'!J25</f>
        <v>0</v>
      </c>
      <c r="V6" s="311">
        <f>U6-SUMIF('J.7'!$A$7:$A$206,U$1,'J.7'!$L$7:$L$206)</f>
        <v>0</v>
      </c>
      <c r="W6" s="299">
        <f>U6-V6</f>
        <v>0</v>
      </c>
      <c r="X6" s="310">
        <f>'J.2 (a+b)'!K25</f>
        <v>0</v>
      </c>
      <c r="Y6" s="311">
        <f>X6-SUMIF('J.7'!$A$7:$A$206,X$1,'J.7'!$L$7:$L$206)</f>
        <v>0</v>
      </c>
      <c r="Z6" s="299">
        <f>X6-Y6</f>
        <v>0</v>
      </c>
      <c r="AA6" s="310">
        <f>'J.2 (a+b)'!L25</f>
        <v>0</v>
      </c>
      <c r="AB6" s="311">
        <f>AA6-SUMIF('J.7'!$A$7:$A$206,AA$1,'J.7'!$L$7:$L$206)</f>
        <v>0</v>
      </c>
      <c r="AC6" s="299">
        <f>AA6-AB6</f>
        <v>0</v>
      </c>
      <c r="AD6" s="310">
        <f>'J.2 (a+b)'!O25</f>
        <v>0</v>
      </c>
      <c r="AE6" s="311">
        <f>AD6-SUMIF('J.7'!$A$7:$A$206,AD$1,'J.7'!$L$7:$L$206)</f>
        <v>0</v>
      </c>
      <c r="AF6" s="299">
        <f>AD6-AE6</f>
        <v>0</v>
      </c>
      <c r="AG6" s="310">
        <f>'J.2 (a+b)'!R25</f>
        <v>0</v>
      </c>
      <c r="AH6" s="311">
        <f>AG6-SUMIF('J.7'!$A$7:$A$206,AG$1,'J.7'!$L$7:$L$206)</f>
        <v>0</v>
      </c>
      <c r="AI6" s="299">
        <f>AG6-AH6</f>
        <v>0</v>
      </c>
      <c r="AJ6" s="310">
        <f>'J.2 (a+b)'!U25</f>
        <v>0</v>
      </c>
      <c r="AK6" s="311">
        <f>AJ6-SUMIF('J.7'!$A$7:$A$206,AJ$1,'J.7'!$L$7:$L$206)</f>
        <v>0</v>
      </c>
      <c r="AL6" s="299">
        <f>AJ6-AK6</f>
        <v>0</v>
      </c>
      <c r="AM6" s="310">
        <f>'J.2 (a+b)'!X25</f>
        <v>0</v>
      </c>
      <c r="AN6" s="311">
        <f>AM6-SUMIF('J.7'!$A$7:$A$206,AM$1,'J.7'!$L$7:$L$206)</f>
        <v>0</v>
      </c>
      <c r="AO6" s="299">
        <f>AM6-AN6</f>
        <v>0</v>
      </c>
      <c r="AP6" s="310">
        <f>'J.2 (a+b)'!AA25</f>
        <v>0</v>
      </c>
      <c r="AQ6" s="311">
        <f>AP6-SUMIF('J.7'!$A$7:$A$206,AP$1,'J.7'!$L$7:$L$206)</f>
        <v>0</v>
      </c>
      <c r="AR6" s="299">
        <f>AP6-AQ6</f>
        <v>0</v>
      </c>
      <c r="AS6" s="310">
        <f>'J.2 (a+b)'!AD25</f>
        <v>0</v>
      </c>
      <c r="AT6" s="311">
        <f>AS6-SUMIF('J.7'!$A$7:$A$206,AS$1,'J.7'!$L$7:$L$206)</f>
        <v>0</v>
      </c>
      <c r="AU6" s="299">
        <f>AS6-AT6</f>
        <v>0</v>
      </c>
      <c r="AV6" s="310">
        <f>'J.2 (a+b)'!AG25</f>
        <v>0</v>
      </c>
      <c r="AW6" s="311">
        <f>AV6-SUMIF('J.7'!$A$7:$A$206,AV$1,'J.7'!$L$7:$L$206)</f>
        <v>0</v>
      </c>
      <c r="AX6" s="299">
        <f>AV6-AW6</f>
        <v>0</v>
      </c>
      <c r="AY6" s="310">
        <f>'J.2 (a+b)'!AJ25</f>
        <v>0</v>
      </c>
      <c r="AZ6" s="311">
        <f>AY6-SUMIF('J.7'!$A$7:$A$206,AY$1,'J.7'!$L$7:$L$206)</f>
        <v>0</v>
      </c>
      <c r="BA6" s="299">
        <f>AY6-AZ6</f>
        <v>0</v>
      </c>
      <c r="BB6" s="310">
        <f>'J.2 (a+b)'!AM25</f>
        <v>0</v>
      </c>
      <c r="BC6" s="311">
        <f>BB6-SUMIF('J.7'!$A$7:$A$206,BB$1,'J.7'!$L$7:$L$206)</f>
        <v>0</v>
      </c>
      <c r="BD6" s="299">
        <f>BB6-BC6</f>
        <v>0</v>
      </c>
      <c r="BE6" s="310">
        <f>'J.2 (a+b)'!AP25</f>
        <v>0</v>
      </c>
      <c r="BF6" s="311">
        <f>BE6-SUMIF('J.7'!$A$7:$A$206,BE$1,'J.7'!$L$7:$L$206)</f>
        <v>0</v>
      </c>
      <c r="BG6" s="299">
        <f>BE6-BF6</f>
        <v>0</v>
      </c>
      <c r="BH6" s="310">
        <f>'J.2 (a+b)'!M25</f>
        <v>0</v>
      </c>
      <c r="BI6" s="311">
        <f>BH6-SUMIF('J.7'!$A$7:$A$206,BH$1,'J.7'!$L$7:$L$206)</f>
        <v>0</v>
      </c>
      <c r="BJ6" s="299">
        <f>BH6-BI6</f>
        <v>0</v>
      </c>
      <c r="BK6" s="323">
        <f>SUM(E6+H6+K6+N6+Q6+T6+W6+Z6+AC6+AF6+AI6+AL6+AO6+AR6+AU6+AX6+BA6+BD6+BG6+BJ6)</f>
        <v>0</v>
      </c>
      <c r="BL6" s="323">
        <f>SUM(D6+G6+J6+M6+P6+S6+V6+Y6+AB6+AE6+AH6+AK6+AN6+AQ6+AT6+AW6+AZ6+BC6+BF6+BI6)</f>
        <v>0</v>
      </c>
      <c r="BM6" s="440"/>
      <c r="BN6" s="296"/>
    </row>
    <row r="7" spans="1:66" s="297" customFormat="1" ht="15" customHeight="1" thickBot="1">
      <c r="A7" s="298" t="s">
        <v>1575</v>
      </c>
      <c r="B7" s="353" t="s">
        <v>1593</v>
      </c>
      <c r="C7" s="310">
        <f>'J.2 (a+b)'!D26</f>
        <v>0</v>
      </c>
      <c r="D7" s="311">
        <f>C7-SUMIF('J.6'!$A$7:$A$81,C$1,'J.6'!$M$7:$M$81)</f>
        <v>0</v>
      </c>
      <c r="E7" s="299">
        <f>C7-D7</f>
        <v>0</v>
      </c>
      <c r="F7" s="310">
        <f>'J.2 (a+b)'!E26</f>
        <v>0</v>
      </c>
      <c r="G7" s="311">
        <f>F7-SUMIF('J.6'!$A$7:$A$81,F$1,'J.6'!$M$7:$M$81)</f>
        <v>0</v>
      </c>
      <c r="H7" s="299">
        <f>F7-G7</f>
        <v>0</v>
      </c>
      <c r="I7" s="310">
        <f>'J.2 (a+b)'!F26</f>
        <v>0</v>
      </c>
      <c r="J7" s="311">
        <f>I7-SUMIF('J.6'!$A$7:$A$81,I$1,'J.6'!$M$7:$M$81)</f>
        <v>0</v>
      </c>
      <c r="K7" s="299">
        <f>I7-J7</f>
        <v>0</v>
      </c>
      <c r="L7" s="310">
        <f>'J.2 (a+b)'!G26</f>
        <v>0</v>
      </c>
      <c r="M7" s="311">
        <f>L7-SUMIF('J.6'!$A$7:$A$81,L$1,'J.6'!$M$7:$M$81)</f>
        <v>0</v>
      </c>
      <c r="N7" s="299">
        <f>L7-M7</f>
        <v>0</v>
      </c>
      <c r="O7" s="310">
        <f>'J.2 (a+b)'!H26</f>
        <v>0</v>
      </c>
      <c r="P7" s="311">
        <f>O7-SUMIF('J.6'!$A$7:$A$81,O$1,'J.6'!$M$7:$M$81)</f>
        <v>0</v>
      </c>
      <c r="Q7" s="299">
        <f>O7-P7</f>
        <v>0</v>
      </c>
      <c r="R7" s="310">
        <f>'J.2 (a+b)'!I26</f>
        <v>0</v>
      </c>
      <c r="S7" s="311">
        <f>R7-SUMIF('J.6'!$A$7:$A$81,R$1,'J.6'!$M$7:$M$81)</f>
        <v>0</v>
      </c>
      <c r="T7" s="299">
        <f>R7-S7</f>
        <v>0</v>
      </c>
      <c r="U7" s="310">
        <f>'J.2 (a+b)'!J26</f>
        <v>0</v>
      </c>
      <c r="V7" s="311">
        <f>U7-SUMIF('J.6'!$A$7:$A$81,U$1,'J.6'!$M$7:$M$81)</f>
        <v>0</v>
      </c>
      <c r="W7" s="299">
        <f>U7-V7</f>
        <v>0</v>
      </c>
      <c r="X7" s="310">
        <f>'J.2 (a+b)'!K26</f>
        <v>0</v>
      </c>
      <c r="Y7" s="311">
        <f>X7-SUMIF('J.6'!$A$7:$A$81,X$1,'J.6'!$M$7:$M$81)</f>
        <v>0</v>
      </c>
      <c r="Z7" s="299">
        <f>X7-Y7</f>
        <v>0</v>
      </c>
      <c r="AA7" s="310">
        <f>'J.2 (a+b)'!L26</f>
        <v>0</v>
      </c>
      <c r="AB7" s="311">
        <f>AA7-SUMIF('J.6'!$A$7:$A$81,AA$1,'J.6'!$M$7:$M$81)</f>
        <v>0</v>
      </c>
      <c r="AC7" s="299">
        <f>AA7-AB7</f>
        <v>0</v>
      </c>
      <c r="AD7" s="310">
        <f>'J.2 (a+b)'!O26</f>
        <v>0</v>
      </c>
      <c r="AE7" s="311">
        <f>AD7-SUMIF('J.6'!$A$7:$A$81,AD$1,'J.6'!$M$7:$M$81)</f>
        <v>0</v>
      </c>
      <c r="AF7" s="299">
        <f>AD7-AE7</f>
        <v>0</v>
      </c>
      <c r="AG7" s="310">
        <f>'J.2 (a+b)'!R26</f>
        <v>0</v>
      </c>
      <c r="AH7" s="311">
        <f>AG7-SUMIF('J.6'!$A$7:$A$81,AG$1,'J.6'!$M$7:$M$81)</f>
        <v>0</v>
      </c>
      <c r="AI7" s="299">
        <f>AG7-AH7</f>
        <v>0</v>
      </c>
      <c r="AJ7" s="310">
        <f>'J.2 (a+b)'!U26</f>
        <v>0</v>
      </c>
      <c r="AK7" s="311">
        <f>AJ7-SUMIF('J.6'!$A$7:$A$81,AJ$1,'J.6'!$M$7:$M$81)</f>
        <v>0</v>
      </c>
      <c r="AL7" s="299">
        <f>AJ7-AK7</f>
        <v>0</v>
      </c>
      <c r="AM7" s="310">
        <f>'J.2 (a+b)'!X26</f>
        <v>0</v>
      </c>
      <c r="AN7" s="311">
        <f>AM7-SUMIF('J.6'!$A$7:$A$81,AM$1,'J.6'!$M$7:$M$81)</f>
        <v>0</v>
      </c>
      <c r="AO7" s="299">
        <f>AM7-AN7</f>
        <v>0</v>
      </c>
      <c r="AP7" s="310">
        <f>'J.2 (a+b)'!AA26</f>
        <v>0</v>
      </c>
      <c r="AQ7" s="311">
        <f>AP7-SUMIF('J.6'!$A$7:$A$81,AP$1,'J.6'!$M$7:$M$81)</f>
        <v>0</v>
      </c>
      <c r="AR7" s="299">
        <f>AP7-AQ7</f>
        <v>0</v>
      </c>
      <c r="AS7" s="310">
        <f>'J.2 (a+b)'!AD26</f>
        <v>0</v>
      </c>
      <c r="AT7" s="311">
        <f>AS7-SUMIF('J.6'!$A$7:$A$81,AS$1,'J.6'!$M$7:$M$81)</f>
        <v>0</v>
      </c>
      <c r="AU7" s="299">
        <f>AS7-AT7</f>
        <v>0</v>
      </c>
      <c r="AV7" s="310">
        <f>'J.2 (a+b)'!AG26</f>
        <v>0</v>
      </c>
      <c r="AW7" s="311">
        <f>AV7-SUMIF('J.6'!$A$7:$A$81,AV$1,'J.6'!$M$7:$M$81)</f>
        <v>0</v>
      </c>
      <c r="AX7" s="299">
        <f>AV7-AW7</f>
        <v>0</v>
      </c>
      <c r="AY7" s="310">
        <f>'J.2 (a+b)'!AJ26</f>
        <v>0</v>
      </c>
      <c r="AZ7" s="311">
        <f>AY7-SUMIF('J.6'!$A$7:$A$81,AY$1,'J.6'!$M$7:$M$81)</f>
        <v>0</v>
      </c>
      <c r="BA7" s="299">
        <f>AY7-AZ7</f>
        <v>0</v>
      </c>
      <c r="BB7" s="310">
        <f>'J.2 (a+b)'!AM26</f>
        <v>0</v>
      </c>
      <c r="BC7" s="311">
        <f>BB7-SUMIF('J.6'!$A$7:$A$81,BB$1,'J.6'!$M$7:$M$81)</f>
        <v>0</v>
      </c>
      <c r="BD7" s="299">
        <f>BB7-BC7</f>
        <v>0</v>
      </c>
      <c r="BE7" s="310">
        <f>'J.2 (a+b)'!AP26</f>
        <v>0</v>
      </c>
      <c r="BF7" s="311">
        <f>BE7-SUMIF('J.6'!$A$7:$A$81,BE$1,'J.6'!$M$7:$M$81)</f>
        <v>0</v>
      </c>
      <c r="BG7" s="299">
        <f>BE7-BF7</f>
        <v>0</v>
      </c>
      <c r="BH7" s="310">
        <f>'J.2 (a+b)'!M26</f>
        <v>0</v>
      </c>
      <c r="BI7" s="311">
        <f>BH7-SUMIF('J.6'!$A$7:$A$81,BH$1,'J.6'!$M$7:$M$81)</f>
        <v>0</v>
      </c>
      <c r="BJ7" s="299">
        <f>BH7-BI7</f>
        <v>0</v>
      </c>
      <c r="BK7" s="323">
        <f>SUM(E7+H7+K7+N7+Q7+T7+W7+Z7+AC7+AF7+AI7+AL7+AO7+AR7+AU7+AX7+BA7+BD7+BG7+BJ7)</f>
        <v>0</v>
      </c>
      <c r="BL7" s="323">
        <f>SUM(D7+G7+J7+M7+P7+S7+V7+Y7+AB7+AE7+AH7+AK7+AN7+AQ7+AT7+AW7+AZ7+BC7+BF7+BI7)</f>
        <v>0</v>
      </c>
      <c r="BM7" s="440"/>
      <c r="BN7" s="296"/>
    </row>
    <row r="8" spans="1:66" s="297" customFormat="1" ht="15" customHeight="1" thickBot="1">
      <c r="A8" s="300" t="s">
        <v>1576</v>
      </c>
      <c r="B8" s="350"/>
      <c r="C8" s="315">
        <f aca="true" t="shared" si="0" ref="C8:AH8">SUM(C3:C7)</f>
        <v>0</v>
      </c>
      <c r="D8" s="316">
        <f t="shared" si="0"/>
        <v>0</v>
      </c>
      <c r="E8" s="301">
        <f t="shared" si="0"/>
        <v>0</v>
      </c>
      <c r="F8" s="315">
        <f t="shared" si="0"/>
        <v>0</v>
      </c>
      <c r="G8" s="316">
        <f t="shared" si="0"/>
        <v>0</v>
      </c>
      <c r="H8" s="301">
        <f t="shared" si="0"/>
        <v>0</v>
      </c>
      <c r="I8" s="315">
        <f t="shared" si="0"/>
        <v>0</v>
      </c>
      <c r="J8" s="316">
        <f t="shared" si="0"/>
        <v>0</v>
      </c>
      <c r="K8" s="301">
        <f t="shared" si="0"/>
        <v>0</v>
      </c>
      <c r="L8" s="315">
        <f t="shared" si="0"/>
        <v>0</v>
      </c>
      <c r="M8" s="316">
        <f t="shared" si="0"/>
        <v>0</v>
      </c>
      <c r="N8" s="301">
        <f t="shared" si="0"/>
        <v>0</v>
      </c>
      <c r="O8" s="315">
        <f t="shared" si="0"/>
        <v>0</v>
      </c>
      <c r="P8" s="316">
        <f t="shared" si="0"/>
        <v>0</v>
      </c>
      <c r="Q8" s="301">
        <f t="shared" si="0"/>
        <v>0</v>
      </c>
      <c r="R8" s="315">
        <f t="shared" si="0"/>
        <v>0</v>
      </c>
      <c r="S8" s="316">
        <f t="shared" si="0"/>
        <v>0</v>
      </c>
      <c r="T8" s="301">
        <f t="shared" si="0"/>
        <v>0</v>
      </c>
      <c r="U8" s="315">
        <f t="shared" si="0"/>
        <v>0</v>
      </c>
      <c r="V8" s="316">
        <f t="shared" si="0"/>
        <v>0</v>
      </c>
      <c r="W8" s="301">
        <f t="shared" si="0"/>
        <v>0</v>
      </c>
      <c r="X8" s="315">
        <f t="shared" si="0"/>
        <v>0</v>
      </c>
      <c r="Y8" s="316">
        <f t="shared" si="0"/>
        <v>0</v>
      </c>
      <c r="Z8" s="301">
        <f t="shared" si="0"/>
        <v>0</v>
      </c>
      <c r="AA8" s="315">
        <f t="shared" si="0"/>
        <v>0</v>
      </c>
      <c r="AB8" s="316">
        <f t="shared" si="0"/>
        <v>0</v>
      </c>
      <c r="AC8" s="301">
        <f t="shared" si="0"/>
        <v>0</v>
      </c>
      <c r="AD8" s="315">
        <f t="shared" si="0"/>
        <v>0</v>
      </c>
      <c r="AE8" s="316">
        <f t="shared" si="0"/>
        <v>0</v>
      </c>
      <c r="AF8" s="301">
        <f t="shared" si="0"/>
        <v>0</v>
      </c>
      <c r="AG8" s="315">
        <f t="shared" si="0"/>
        <v>0</v>
      </c>
      <c r="AH8" s="316">
        <f t="shared" si="0"/>
        <v>0</v>
      </c>
      <c r="AI8" s="301">
        <f aca="true" t="shared" si="1" ref="AI8:BJ8">SUM(AI3:AI7)</f>
        <v>0</v>
      </c>
      <c r="AJ8" s="315">
        <f t="shared" si="1"/>
        <v>0</v>
      </c>
      <c r="AK8" s="316">
        <f t="shared" si="1"/>
        <v>0</v>
      </c>
      <c r="AL8" s="301">
        <f t="shared" si="1"/>
        <v>0</v>
      </c>
      <c r="AM8" s="315">
        <f t="shared" si="1"/>
        <v>0</v>
      </c>
      <c r="AN8" s="316">
        <f t="shared" si="1"/>
        <v>0</v>
      </c>
      <c r="AO8" s="301">
        <f t="shared" si="1"/>
        <v>0</v>
      </c>
      <c r="AP8" s="315">
        <f t="shared" si="1"/>
        <v>0</v>
      </c>
      <c r="AQ8" s="316">
        <f t="shared" si="1"/>
        <v>0</v>
      </c>
      <c r="AR8" s="301">
        <f t="shared" si="1"/>
        <v>0</v>
      </c>
      <c r="AS8" s="315">
        <f t="shared" si="1"/>
        <v>0</v>
      </c>
      <c r="AT8" s="316">
        <f t="shared" si="1"/>
        <v>0</v>
      </c>
      <c r="AU8" s="301">
        <f t="shared" si="1"/>
        <v>0</v>
      </c>
      <c r="AV8" s="315">
        <f t="shared" si="1"/>
        <v>0</v>
      </c>
      <c r="AW8" s="316">
        <f t="shared" si="1"/>
        <v>0</v>
      </c>
      <c r="AX8" s="301">
        <f t="shared" si="1"/>
        <v>0</v>
      </c>
      <c r="AY8" s="315">
        <f t="shared" si="1"/>
        <v>0</v>
      </c>
      <c r="AZ8" s="316">
        <f t="shared" si="1"/>
        <v>0</v>
      </c>
      <c r="BA8" s="301">
        <f t="shared" si="1"/>
        <v>0</v>
      </c>
      <c r="BB8" s="315">
        <f t="shared" si="1"/>
        <v>0</v>
      </c>
      <c r="BC8" s="316">
        <f t="shared" si="1"/>
        <v>0</v>
      </c>
      <c r="BD8" s="301">
        <f t="shared" si="1"/>
        <v>0</v>
      </c>
      <c r="BE8" s="315">
        <f t="shared" si="1"/>
        <v>0</v>
      </c>
      <c r="BF8" s="316">
        <f t="shared" si="1"/>
        <v>0</v>
      </c>
      <c r="BG8" s="301">
        <f t="shared" si="1"/>
        <v>0</v>
      </c>
      <c r="BH8" s="315">
        <f t="shared" si="1"/>
        <v>0</v>
      </c>
      <c r="BI8" s="316">
        <f t="shared" si="1"/>
        <v>0</v>
      </c>
      <c r="BJ8" s="301">
        <f t="shared" si="1"/>
        <v>0</v>
      </c>
      <c r="BK8" s="324">
        <f>SUM(BK3:BK7)</f>
        <v>0</v>
      </c>
      <c r="BL8" s="324">
        <f>SUM(BL3:BL7)</f>
        <v>0</v>
      </c>
      <c r="BM8" s="435"/>
      <c r="BN8" s="296"/>
    </row>
    <row r="9" spans="1:66" s="297" customFormat="1" ht="15" customHeight="1">
      <c r="A9" s="294" t="s">
        <v>1570</v>
      </c>
      <c r="B9" s="291" t="s">
        <v>1594</v>
      </c>
      <c r="C9" s="318"/>
      <c r="D9" s="312">
        <f>IF((E5=0),0,('J.1 (a+b+c)'!$F$22/'J.1 (a+b+c)'!$E$22*'Breakdown of Expenditure'!E5))</f>
        <v>0</v>
      </c>
      <c r="E9" s="295">
        <f>E5-D9</f>
        <v>0</v>
      </c>
      <c r="F9" s="318"/>
      <c r="G9" s="312">
        <f>IF((H5=0),0,('J.1 (a+b+c)'!$F$22/'J.1 (a+b+c)'!$E$22*'Breakdown of Expenditure'!H5))</f>
        <v>0</v>
      </c>
      <c r="H9" s="295">
        <f>H5-G9</f>
        <v>0</v>
      </c>
      <c r="I9" s="318"/>
      <c r="J9" s="312">
        <f>IF((K5=0),0,('J.1 (a+b+c)'!$F$22/'J.1 (a+b+c)'!$E$22*'Breakdown of Expenditure'!K5))</f>
        <v>0</v>
      </c>
      <c r="K9" s="295">
        <f>K5-J9</f>
        <v>0</v>
      </c>
      <c r="L9" s="318"/>
      <c r="M9" s="312">
        <f>IF((N5=0),0,('J.1 (a+b+c)'!$F$22/'J.1 (a+b+c)'!$E$22*'Breakdown of Expenditure'!N5))</f>
        <v>0</v>
      </c>
      <c r="N9" s="295">
        <f>N5-M9</f>
        <v>0</v>
      </c>
      <c r="O9" s="318"/>
      <c r="P9" s="312">
        <f>IF((Q5=0),0,('J.1 (a+b+c)'!$F$22/'J.1 (a+b+c)'!$E$22*'Breakdown of Expenditure'!Q5))</f>
        <v>0</v>
      </c>
      <c r="Q9" s="295">
        <f>Q5-P9</f>
        <v>0</v>
      </c>
      <c r="R9" s="318"/>
      <c r="S9" s="312">
        <f>IF((T5=0),0,('J.1 (a+b+c)'!$F$22/'J.1 (a+b+c)'!$E$22*'Breakdown of Expenditure'!T5))</f>
        <v>0</v>
      </c>
      <c r="T9" s="295">
        <f>T5-S9</f>
        <v>0</v>
      </c>
      <c r="U9" s="318"/>
      <c r="V9" s="312">
        <f>IF((W5=0),0,('J.1 (a+b+c)'!$F$22/'J.1 (a+b+c)'!$E$22*'Breakdown of Expenditure'!W5))</f>
        <v>0</v>
      </c>
      <c r="W9" s="295">
        <f>W5-V9</f>
        <v>0</v>
      </c>
      <c r="X9" s="318"/>
      <c r="Y9" s="312">
        <f>IF((Z5=0),0,('J.1 (a+b+c)'!$F$22/'J.1 (a+b+c)'!$E$22*'Breakdown of Expenditure'!Z5))</f>
        <v>0</v>
      </c>
      <c r="Z9" s="295">
        <f>Z5-Y9</f>
        <v>0</v>
      </c>
      <c r="AA9" s="318"/>
      <c r="AB9" s="312">
        <f>IF((AC5=0),0,('J.1 (a+b+c)'!$F$22/'J.1 (a+b+c)'!$E$22*'Breakdown of Expenditure'!AC5))</f>
        <v>0</v>
      </c>
      <c r="AC9" s="295">
        <f>AC5-AB9</f>
        <v>0</v>
      </c>
      <c r="AD9" s="318"/>
      <c r="AE9" s="312">
        <f>IF((AF5=0),0,('J.1 (a+b+c)'!$F$22/'J.1 (a+b+c)'!$E$22*'Breakdown of Expenditure'!AF5))</f>
        <v>0</v>
      </c>
      <c r="AF9" s="295">
        <f>AF5-AE9</f>
        <v>0</v>
      </c>
      <c r="AG9" s="318"/>
      <c r="AH9" s="312">
        <f>IF((AI5=0),0,('J.1 (a+b+c)'!$F$22/'J.1 (a+b+c)'!$E$22*'Breakdown of Expenditure'!AI5))</f>
        <v>0</v>
      </c>
      <c r="AI9" s="295">
        <f>AI5-AH9</f>
        <v>0</v>
      </c>
      <c r="AJ9" s="318"/>
      <c r="AK9" s="312">
        <f>IF((AL5=0),0,('J.1 (a+b+c)'!$F$22/'J.1 (a+b+c)'!$E$22*'Breakdown of Expenditure'!AL5))</f>
        <v>0</v>
      </c>
      <c r="AL9" s="295">
        <f>AL5-AK9</f>
        <v>0</v>
      </c>
      <c r="AM9" s="318"/>
      <c r="AN9" s="312">
        <f>IF((AO5=0),0,('J.1 (a+b+c)'!$F$22/'J.1 (a+b+c)'!$E$22*'Breakdown of Expenditure'!AO5))</f>
        <v>0</v>
      </c>
      <c r="AO9" s="295">
        <f>AO5-AN9</f>
        <v>0</v>
      </c>
      <c r="AP9" s="318"/>
      <c r="AQ9" s="312">
        <f>IF((AR5=0),0,('J.1 (a+b+c)'!$F$22/'J.1 (a+b+c)'!$E$22*'Breakdown of Expenditure'!AR5))</f>
        <v>0</v>
      </c>
      <c r="AR9" s="295">
        <f>AR5-AQ9</f>
        <v>0</v>
      </c>
      <c r="AS9" s="318"/>
      <c r="AT9" s="312">
        <f>IF((AU5=0),0,('J.1 (a+b+c)'!$F$22/'J.1 (a+b+c)'!$E$22*'Breakdown of Expenditure'!AU5))</f>
        <v>0</v>
      </c>
      <c r="AU9" s="295">
        <f>AU5-AT9</f>
        <v>0</v>
      </c>
      <c r="AV9" s="318"/>
      <c r="AW9" s="312">
        <f>IF((AX5=0),0,('J.1 (a+b+c)'!$F$22/'J.1 (a+b+c)'!$E$22*'Breakdown of Expenditure'!AX5))</f>
        <v>0</v>
      </c>
      <c r="AX9" s="295">
        <f>AX5-AW9</f>
        <v>0</v>
      </c>
      <c r="AY9" s="318"/>
      <c r="AZ9" s="312">
        <f>IF((BA5=0),0,('J.1 (a+b+c)'!$F$22/'J.1 (a+b+c)'!$E$22*'Breakdown of Expenditure'!BA5))</f>
        <v>0</v>
      </c>
      <c r="BA9" s="295">
        <f>BA5-AZ9</f>
        <v>0</v>
      </c>
      <c r="BB9" s="318"/>
      <c r="BC9" s="312">
        <f>IF((BD5=0),0,('J.1 (a+b+c)'!$F$22/'J.1 (a+b+c)'!$E$22*'Breakdown of Expenditure'!BD5))</f>
        <v>0</v>
      </c>
      <c r="BD9" s="295">
        <f>BD5-BC9</f>
        <v>0</v>
      </c>
      <c r="BE9" s="318"/>
      <c r="BF9" s="312">
        <f>IF((BG5=0),0,('J.1 (a+b+c)'!$F$22/'J.1 (a+b+c)'!$E$22*'Breakdown of Expenditure'!BG5))</f>
        <v>0</v>
      </c>
      <c r="BG9" s="295">
        <f>BG5-BF9</f>
        <v>0</v>
      </c>
      <c r="BH9" s="318"/>
      <c r="BI9" s="312">
        <f>IF((BJ5=0),0,('J.1 (a+b+c)'!$F$22/'J.1 (a+b+c)'!$E$22*'Breakdown of Expenditure'!BJ5))</f>
        <v>0</v>
      </c>
      <c r="BJ9" s="295">
        <f>BJ5-BI9</f>
        <v>0</v>
      </c>
      <c r="BK9" s="322">
        <f aca="true" t="shared" si="2" ref="BK9:BK16">SUM(E9+H9+K9+N9+Q9+T9+W9+Z9+AC9+AF9+AI9+AL9+AO9+AR9+AU9+AX9+BA9+BD9+BG9+BJ9)</f>
        <v>0</v>
      </c>
      <c r="BL9" s="322">
        <f>SUM(D9+G9+J9+M9+P9+S9+V9+Y9+AB9+AE9+AH9+AK9+AN9+AQ9+AT9+AW9+AZ9+BC9+BF9+BI9)</f>
        <v>0</v>
      </c>
      <c r="BM9" s="434" t="s">
        <v>1558</v>
      </c>
      <c r="BN9" s="296"/>
    </row>
    <row r="10" spans="1:66" s="297" customFormat="1" ht="15" customHeight="1">
      <c r="A10" s="298" t="s">
        <v>1571</v>
      </c>
      <c r="B10" s="292" t="s">
        <v>1594</v>
      </c>
      <c r="C10" s="319"/>
      <c r="D10" s="311">
        <f>IF((E6=0),0,('J.1 (a+b+c)'!$F$23/'J.1 (a+b+c)'!$E$23*'Breakdown of Expenditure'!E6))</f>
        <v>0</v>
      </c>
      <c r="E10" s="299">
        <f>E6-D10</f>
        <v>0</v>
      </c>
      <c r="F10" s="319"/>
      <c r="G10" s="311">
        <f>IF((H6=0),0,('J.1 (a+b+c)'!$F$23/'J.1 (a+b+c)'!$E$23*'Breakdown of Expenditure'!H6))</f>
        <v>0</v>
      </c>
      <c r="H10" s="299">
        <f>H6-G10</f>
        <v>0</v>
      </c>
      <c r="I10" s="319"/>
      <c r="J10" s="311">
        <f>IF((K6=0),0,('J.1 (a+b+c)'!$F$23/'J.1 (a+b+c)'!$E$23*'Breakdown of Expenditure'!K6))</f>
        <v>0</v>
      </c>
      <c r="K10" s="299">
        <f>K6-J10</f>
        <v>0</v>
      </c>
      <c r="L10" s="319"/>
      <c r="M10" s="311">
        <f>IF((N6=0),0,('J.1 (a+b+c)'!$F$23/'J.1 (a+b+c)'!$E$23*'Breakdown of Expenditure'!N6))</f>
        <v>0</v>
      </c>
      <c r="N10" s="299">
        <f>N6-M10</f>
        <v>0</v>
      </c>
      <c r="O10" s="319"/>
      <c r="P10" s="311">
        <f>IF((Q6=0),0,('J.1 (a+b+c)'!$F$23/'J.1 (a+b+c)'!$E$23*'Breakdown of Expenditure'!Q6))</f>
        <v>0</v>
      </c>
      <c r="Q10" s="299">
        <f>Q6-P10</f>
        <v>0</v>
      </c>
      <c r="R10" s="319"/>
      <c r="S10" s="311">
        <f>IF((T6=0),0,('J.1 (a+b+c)'!$F$23/'J.1 (a+b+c)'!$E$23*'Breakdown of Expenditure'!T6))</f>
        <v>0</v>
      </c>
      <c r="T10" s="299">
        <f>T6-S10</f>
        <v>0</v>
      </c>
      <c r="U10" s="319"/>
      <c r="V10" s="311">
        <f>IF((W6=0),0,('J.1 (a+b+c)'!$F$23/'J.1 (a+b+c)'!$E$23*'Breakdown of Expenditure'!W6))</f>
        <v>0</v>
      </c>
      <c r="W10" s="299">
        <f>W6-V10</f>
        <v>0</v>
      </c>
      <c r="X10" s="319"/>
      <c r="Y10" s="311">
        <f>IF((Z6=0),0,('J.1 (a+b+c)'!$F$23/'J.1 (a+b+c)'!$E$23*'Breakdown of Expenditure'!Z6))</f>
        <v>0</v>
      </c>
      <c r="Z10" s="299">
        <f>Z6-Y10</f>
        <v>0</v>
      </c>
      <c r="AA10" s="319"/>
      <c r="AB10" s="311">
        <f>IF((AC6=0),0,('J.1 (a+b+c)'!$F$23/'J.1 (a+b+c)'!$E$23*'Breakdown of Expenditure'!AC6))</f>
        <v>0</v>
      </c>
      <c r="AC10" s="299">
        <f>AC6-AB10</f>
        <v>0</v>
      </c>
      <c r="AD10" s="319"/>
      <c r="AE10" s="311">
        <f>IF((AF6=0),0,('J.1 (a+b+c)'!$F$23/'J.1 (a+b+c)'!$E$23*'Breakdown of Expenditure'!AF6))</f>
        <v>0</v>
      </c>
      <c r="AF10" s="299">
        <f>AF6-AE10</f>
        <v>0</v>
      </c>
      <c r="AG10" s="319"/>
      <c r="AH10" s="311">
        <f>IF((AI6=0),0,('J.1 (a+b+c)'!$F$23/'J.1 (a+b+c)'!$E$23*'Breakdown of Expenditure'!AI6))</f>
        <v>0</v>
      </c>
      <c r="AI10" s="299">
        <f>AI6-AH10</f>
        <v>0</v>
      </c>
      <c r="AJ10" s="319"/>
      <c r="AK10" s="311">
        <f>IF((AL6=0),0,('J.1 (a+b+c)'!$F$23/'J.1 (a+b+c)'!$E$23*'Breakdown of Expenditure'!AL6))</f>
        <v>0</v>
      </c>
      <c r="AL10" s="299">
        <f>AL6-AK10</f>
        <v>0</v>
      </c>
      <c r="AM10" s="319"/>
      <c r="AN10" s="311">
        <f>IF((AO6=0),0,('J.1 (a+b+c)'!$F$23/'J.1 (a+b+c)'!$E$23*'Breakdown of Expenditure'!AO6))</f>
        <v>0</v>
      </c>
      <c r="AO10" s="299">
        <f>AO6-AN10</f>
        <v>0</v>
      </c>
      <c r="AP10" s="319"/>
      <c r="AQ10" s="311">
        <f>IF((AR6=0),0,('J.1 (a+b+c)'!$F$23/'J.1 (a+b+c)'!$E$23*'Breakdown of Expenditure'!AR6))</f>
        <v>0</v>
      </c>
      <c r="AR10" s="299">
        <f>AR6-AQ10</f>
        <v>0</v>
      </c>
      <c r="AS10" s="319"/>
      <c r="AT10" s="311">
        <f>IF((AU6=0),0,('J.1 (a+b+c)'!$F$23/'J.1 (a+b+c)'!$E$23*'Breakdown of Expenditure'!AU6))</f>
        <v>0</v>
      </c>
      <c r="AU10" s="299">
        <f>AU6-AT10</f>
        <v>0</v>
      </c>
      <c r="AV10" s="319"/>
      <c r="AW10" s="311">
        <f>IF((AX6=0),0,('J.1 (a+b+c)'!$F$23/'J.1 (a+b+c)'!$E$23*'Breakdown of Expenditure'!AX6))</f>
        <v>0</v>
      </c>
      <c r="AX10" s="299">
        <f>AX6-AW10</f>
        <v>0</v>
      </c>
      <c r="AY10" s="319"/>
      <c r="AZ10" s="311">
        <f>IF((BA6=0),0,('J.1 (a+b+c)'!$F$23/'J.1 (a+b+c)'!$E$23*'Breakdown of Expenditure'!BA6))</f>
        <v>0</v>
      </c>
      <c r="BA10" s="299">
        <f>BA6-AZ10</f>
        <v>0</v>
      </c>
      <c r="BB10" s="319"/>
      <c r="BC10" s="311">
        <f>IF((BD6=0),0,('J.1 (a+b+c)'!$F$23/'J.1 (a+b+c)'!$E$23*'Breakdown of Expenditure'!BD6))</f>
        <v>0</v>
      </c>
      <c r="BD10" s="299">
        <f>BD6-BC10</f>
        <v>0</v>
      </c>
      <c r="BE10" s="319"/>
      <c r="BF10" s="311">
        <f>IF((BG6=0),0,('J.1 (a+b+c)'!$F$23/'J.1 (a+b+c)'!$E$23*'Breakdown of Expenditure'!BG6))</f>
        <v>0</v>
      </c>
      <c r="BG10" s="299">
        <f>BG6-BF10</f>
        <v>0</v>
      </c>
      <c r="BH10" s="319"/>
      <c r="BI10" s="311">
        <f>IF((BJ6=0),0,('J.1 (a+b+c)'!$F$23/'J.1 (a+b+c)'!$E$23*'Breakdown of Expenditure'!BJ6))</f>
        <v>0</v>
      </c>
      <c r="BJ10" s="299">
        <f>BJ6-BI10</f>
        <v>0</v>
      </c>
      <c r="BK10" s="323">
        <f t="shared" si="2"/>
        <v>0</v>
      </c>
      <c r="BL10" s="323">
        <f>SUM(D10+G10+J10+M10+P10+S10+V10+Y10+AB10+AE10+AH10+AK10+AN10+AQ10+AT10+AW10+AZ10+BC10+BF10+BI10)</f>
        <v>0</v>
      </c>
      <c r="BM10" s="440"/>
      <c r="BN10" s="296"/>
    </row>
    <row r="11" spans="1:66" s="297" customFormat="1" ht="15" customHeight="1" thickBot="1">
      <c r="A11" s="300" t="s">
        <v>1580</v>
      </c>
      <c r="B11" s="289"/>
      <c r="C11" s="319"/>
      <c r="D11" s="317">
        <f>SUM(D9:D10)</f>
        <v>0</v>
      </c>
      <c r="E11" s="301">
        <f>E8-D9-D10</f>
        <v>0</v>
      </c>
      <c r="F11" s="319"/>
      <c r="G11" s="317">
        <f>SUM(G9:G10)</f>
        <v>0</v>
      </c>
      <c r="H11" s="301">
        <f>H8-G9-G10</f>
        <v>0</v>
      </c>
      <c r="I11" s="319"/>
      <c r="J11" s="317">
        <f>SUM(J9:J10)</f>
        <v>0</v>
      </c>
      <c r="K11" s="301">
        <f>K8-J9-J10</f>
        <v>0</v>
      </c>
      <c r="L11" s="319"/>
      <c r="M11" s="317">
        <f>SUM(M9:M10)</f>
        <v>0</v>
      </c>
      <c r="N11" s="301">
        <f>N8-M9-M10</f>
        <v>0</v>
      </c>
      <c r="O11" s="319"/>
      <c r="P11" s="317">
        <f>SUM(P9:P10)</f>
        <v>0</v>
      </c>
      <c r="Q11" s="301">
        <f>Q8-P9-P10</f>
        <v>0</v>
      </c>
      <c r="R11" s="319"/>
      <c r="S11" s="317">
        <f>SUM(S9:S10)</f>
        <v>0</v>
      </c>
      <c r="T11" s="301">
        <f>T8-S9-S10</f>
        <v>0</v>
      </c>
      <c r="U11" s="319"/>
      <c r="V11" s="317">
        <f>SUM(V9:V10)</f>
        <v>0</v>
      </c>
      <c r="W11" s="301">
        <f>W8-V9-V10</f>
        <v>0</v>
      </c>
      <c r="X11" s="319"/>
      <c r="Y11" s="317">
        <f>SUM(Y9:Y10)</f>
        <v>0</v>
      </c>
      <c r="Z11" s="301">
        <f>Z8-Y9-Y10</f>
        <v>0</v>
      </c>
      <c r="AA11" s="319"/>
      <c r="AB11" s="317">
        <f>SUM(AB9:AB10)</f>
        <v>0</v>
      </c>
      <c r="AC11" s="301">
        <f>AC8-AB9-AB10</f>
        <v>0</v>
      </c>
      <c r="AD11" s="319"/>
      <c r="AE11" s="317">
        <f>SUM(AE9:AE10)</f>
        <v>0</v>
      </c>
      <c r="AF11" s="301">
        <f>AF8-AE9-AE10</f>
        <v>0</v>
      </c>
      <c r="AG11" s="319"/>
      <c r="AH11" s="317">
        <f>SUM(AH9:AH10)</f>
        <v>0</v>
      </c>
      <c r="AI11" s="301">
        <f>AI8-AH9-AH10</f>
        <v>0</v>
      </c>
      <c r="AJ11" s="319"/>
      <c r="AK11" s="317">
        <f>SUM(AK9:AK10)</f>
        <v>0</v>
      </c>
      <c r="AL11" s="301">
        <f>AL8-AK9-AK10</f>
        <v>0</v>
      </c>
      <c r="AM11" s="319"/>
      <c r="AN11" s="317">
        <f>SUM(AN9:AN10)</f>
        <v>0</v>
      </c>
      <c r="AO11" s="301">
        <f>AO8-AN9-AN10</f>
        <v>0</v>
      </c>
      <c r="AP11" s="319"/>
      <c r="AQ11" s="317">
        <f>SUM(AQ9:AQ10)</f>
        <v>0</v>
      </c>
      <c r="AR11" s="301">
        <f>AR8-AQ9-AQ10</f>
        <v>0</v>
      </c>
      <c r="AS11" s="319"/>
      <c r="AT11" s="317">
        <f>SUM(AT9:AT10)</f>
        <v>0</v>
      </c>
      <c r="AU11" s="301">
        <f>AU8-AT9-AT10</f>
        <v>0</v>
      </c>
      <c r="AV11" s="319"/>
      <c r="AW11" s="317">
        <f>SUM(AW9:AW10)</f>
        <v>0</v>
      </c>
      <c r="AX11" s="301">
        <f>AX8-AW9-AW10</f>
        <v>0</v>
      </c>
      <c r="AY11" s="319"/>
      <c r="AZ11" s="317">
        <f>SUM(AZ9:AZ10)</f>
        <v>0</v>
      </c>
      <c r="BA11" s="301">
        <f>BA8-AZ9-AZ10</f>
        <v>0</v>
      </c>
      <c r="BB11" s="319"/>
      <c r="BC11" s="317">
        <f>SUM(BC9:BC10)</f>
        <v>0</v>
      </c>
      <c r="BD11" s="301">
        <f>BD8-BC9-BC10</f>
        <v>0</v>
      </c>
      <c r="BE11" s="319"/>
      <c r="BF11" s="317">
        <f>SUM(BF9:BF10)</f>
        <v>0</v>
      </c>
      <c r="BG11" s="301">
        <f>BG8-BF9-BF10</f>
        <v>0</v>
      </c>
      <c r="BH11" s="319"/>
      <c r="BI11" s="317">
        <f>SUM(BI9:BI10)</f>
        <v>0</v>
      </c>
      <c r="BJ11" s="301">
        <f>BJ8-BI9-BI10</f>
        <v>0</v>
      </c>
      <c r="BK11" s="324">
        <f t="shared" si="2"/>
        <v>0</v>
      </c>
      <c r="BL11" s="324">
        <f>SUM(BL9:BL10)</f>
        <v>0</v>
      </c>
      <c r="BM11" s="435"/>
      <c r="BN11" s="296"/>
    </row>
    <row r="12" spans="1:66" s="297" customFormat="1" ht="15" customHeight="1">
      <c r="A12" s="294" t="s">
        <v>1581</v>
      </c>
      <c r="B12" s="291" t="s">
        <v>1565</v>
      </c>
      <c r="C12" s="319"/>
      <c r="D12" s="311">
        <f>IF((E3=0),0,(E3/'J.1 (a+b+c)'!$G$19)*'J.1 (a+b+c)'!$H$19)</f>
        <v>0</v>
      </c>
      <c r="E12" s="295">
        <f>E3-D12</f>
        <v>0</v>
      </c>
      <c r="F12" s="319"/>
      <c r="G12" s="311">
        <f>IF((H3=0),0,(H3/'J.1 (a+b+c)'!$G$19)*'J.1 (a+b+c)'!$H$19)</f>
        <v>0</v>
      </c>
      <c r="H12" s="295">
        <f>H3-G12</f>
        <v>0</v>
      </c>
      <c r="I12" s="319"/>
      <c r="J12" s="311">
        <f>IF((K3=0),0,(K3/'J.1 (a+b+c)'!$G$19)*'J.1 (a+b+c)'!$H$19)</f>
        <v>0</v>
      </c>
      <c r="K12" s="295">
        <f>K3-J12</f>
        <v>0</v>
      </c>
      <c r="L12" s="319"/>
      <c r="M12" s="311">
        <f>IF((N3=0),0,(N3/'J.1 (a+b+c)'!$G$19)*'J.1 (a+b+c)'!$H$19)</f>
        <v>0</v>
      </c>
      <c r="N12" s="295">
        <f>N3-M12</f>
        <v>0</v>
      </c>
      <c r="O12" s="319"/>
      <c r="P12" s="311">
        <f>IF((Q3=0),0,(Q3/'J.1 (a+b+c)'!$G$19)*'J.1 (a+b+c)'!$H$19)</f>
        <v>0</v>
      </c>
      <c r="Q12" s="295">
        <f>Q3-P12</f>
        <v>0</v>
      </c>
      <c r="R12" s="319"/>
      <c r="S12" s="311">
        <f>IF((T3=0),0,(T3/'J.1 (a+b+c)'!$G$19)*'J.1 (a+b+c)'!$H$19)</f>
        <v>0</v>
      </c>
      <c r="T12" s="295">
        <f>T3-S12</f>
        <v>0</v>
      </c>
      <c r="U12" s="319"/>
      <c r="V12" s="311">
        <f>IF((W3=0),0,(W3/'J.1 (a+b+c)'!$G$19)*'J.1 (a+b+c)'!$H$19)</f>
        <v>0</v>
      </c>
      <c r="W12" s="295">
        <f>W3-V12</f>
        <v>0</v>
      </c>
      <c r="X12" s="319"/>
      <c r="Y12" s="311">
        <f>IF((Z3=0),0,(Z3/'J.1 (a+b+c)'!$G$19)*'J.1 (a+b+c)'!$H$19)</f>
        <v>0</v>
      </c>
      <c r="Z12" s="295">
        <f>Z3-Y12</f>
        <v>0</v>
      </c>
      <c r="AA12" s="319"/>
      <c r="AB12" s="311">
        <f>IF((AC3=0),0,(AC3/'J.1 (a+b+c)'!$G$19)*'J.1 (a+b+c)'!$H$19)</f>
        <v>0</v>
      </c>
      <c r="AC12" s="295">
        <f>AC3-AB12</f>
        <v>0</v>
      </c>
      <c r="AD12" s="319"/>
      <c r="AE12" s="311">
        <f>IF((AF3=0),0,(AF3/'J.1 (a+b+c)'!$G$19)*'J.1 (a+b+c)'!$H$19)</f>
        <v>0</v>
      </c>
      <c r="AF12" s="295">
        <f>AF3-AE12</f>
        <v>0</v>
      </c>
      <c r="AG12" s="319"/>
      <c r="AH12" s="311">
        <f>IF((AI3=0),0,(AI3/'J.1 (a+b+c)'!$G$19)*'J.1 (a+b+c)'!$H$19)</f>
        <v>0</v>
      </c>
      <c r="AI12" s="295">
        <f>AI3-AH12</f>
        <v>0</v>
      </c>
      <c r="AJ12" s="319"/>
      <c r="AK12" s="311">
        <f>IF((AL3=0),0,(AL3/'J.1 (a+b+c)'!$G$19)*'J.1 (a+b+c)'!$H$19)</f>
        <v>0</v>
      </c>
      <c r="AL12" s="295">
        <f>AL3-AK12</f>
        <v>0</v>
      </c>
      <c r="AM12" s="319"/>
      <c r="AN12" s="311">
        <f>IF((AO3=0),0,(AO3/'J.1 (a+b+c)'!$G$19)*'J.1 (a+b+c)'!$H$19)</f>
        <v>0</v>
      </c>
      <c r="AO12" s="295">
        <f>AO3-AN12</f>
        <v>0</v>
      </c>
      <c r="AP12" s="319"/>
      <c r="AQ12" s="311">
        <f>IF((AR3=0),0,(AR3/'J.1 (a+b+c)'!$G$19)*'J.1 (a+b+c)'!$H$19)</f>
        <v>0</v>
      </c>
      <c r="AR12" s="295">
        <f>AR3-AQ12</f>
        <v>0</v>
      </c>
      <c r="AS12" s="319"/>
      <c r="AT12" s="311">
        <f>IF((AU3=0),0,(AU3/'J.1 (a+b+c)'!$G$19)*'J.1 (a+b+c)'!$H$19)</f>
        <v>0</v>
      </c>
      <c r="AU12" s="295">
        <f>AU3-AT12</f>
        <v>0</v>
      </c>
      <c r="AV12" s="319"/>
      <c r="AW12" s="311">
        <f>IF((AX3=0),0,(AX3/'J.1 (a+b+c)'!$G$19)*'J.1 (a+b+c)'!$H$19)</f>
        <v>0</v>
      </c>
      <c r="AX12" s="295">
        <f>AX3-AW12</f>
        <v>0</v>
      </c>
      <c r="AY12" s="319"/>
      <c r="AZ12" s="311">
        <f>IF((BA3=0),0,(BA3/'J.1 (a+b+c)'!$G$19)*'J.1 (a+b+c)'!$H$19)</f>
        <v>0</v>
      </c>
      <c r="BA12" s="295">
        <f>BA3-AZ12</f>
        <v>0</v>
      </c>
      <c r="BB12" s="319"/>
      <c r="BC12" s="311">
        <f>IF((BD3=0),0,(BD3/'J.1 (a+b+c)'!$G$19)*'J.1 (a+b+c)'!$H$19)</f>
        <v>0</v>
      </c>
      <c r="BD12" s="295">
        <f>BD3-BC12</f>
        <v>0</v>
      </c>
      <c r="BE12" s="319"/>
      <c r="BF12" s="311">
        <f>IF((BG3=0),0,(BG3/'J.1 (a+b+c)'!$G$19)*'J.1 (a+b+c)'!$H$19)</f>
        <v>0</v>
      </c>
      <c r="BG12" s="295">
        <f>BG3-BF12</f>
        <v>0</v>
      </c>
      <c r="BH12" s="319"/>
      <c r="BI12" s="311">
        <f>IF((BJ3=0),0,(BJ3/'J.1 (a+b+c)'!$G$19)*'J.1 (a+b+c)'!$H$19)</f>
        <v>0</v>
      </c>
      <c r="BJ12" s="295">
        <f>BJ3-BI12</f>
        <v>0</v>
      </c>
      <c r="BK12" s="322">
        <f t="shared" si="2"/>
        <v>0</v>
      </c>
      <c r="BL12" s="322">
        <f>SUM(D12+G12+J12+M12+P12+S12+V12+Y12+AB12+AE12+AH12+AK12+AN12+AQ12+AT12+AW12+AZ12+BC12+BF12+BI12)</f>
        <v>0</v>
      </c>
      <c r="BM12" s="434" t="s">
        <v>110</v>
      </c>
      <c r="BN12" s="296"/>
    </row>
    <row r="13" spans="1:66" s="297" customFormat="1" ht="15" customHeight="1">
      <c r="A13" s="298" t="s">
        <v>1582</v>
      </c>
      <c r="B13" s="292" t="s">
        <v>1565</v>
      </c>
      <c r="C13" s="319"/>
      <c r="D13" s="311">
        <f>IF(('J.1 (a+b+c)'!$H$25=0),0,(E4+E7+E9+E10)/'J.1 (a+b+c)'!$G$25)*'J.1 (a+b+c)'!$H$25</f>
        <v>0</v>
      </c>
      <c r="E13" s="299">
        <f>(E4+E7+E9+E10)-D13</f>
        <v>0</v>
      </c>
      <c r="F13" s="319"/>
      <c r="G13" s="311">
        <f>IF(('J.1 (a+b+c)'!$H$25=0),0,((H4+H7+H9+H10)/'J.1 (a+b+c)'!$G$25)*'J.1 (a+b+c)'!$H$25)</f>
        <v>0</v>
      </c>
      <c r="H13" s="299">
        <f>(H4+H7+H9+H10)-G13</f>
        <v>0</v>
      </c>
      <c r="I13" s="319"/>
      <c r="J13" s="311">
        <f>IF(('J.1 (a+b+c)'!$H$25=0),0,((K4+K7+K9+K10)/'J.1 (a+b+c)'!$G$25)*'J.1 (a+b+c)'!$H$25)</f>
        <v>0</v>
      </c>
      <c r="K13" s="299">
        <f>(K4+K7+K9+K10)-J13</f>
        <v>0</v>
      </c>
      <c r="L13" s="319"/>
      <c r="M13" s="311">
        <f>IF(('J.1 (a+b+c)'!$H$25=0),0,((N4+N7+N9+N10)/'J.1 (a+b+c)'!$G$25)*'J.1 (a+b+c)'!$H$25)</f>
        <v>0</v>
      </c>
      <c r="N13" s="299">
        <f>(N4+N7+N9+N10)-M13</f>
        <v>0</v>
      </c>
      <c r="O13" s="319"/>
      <c r="P13" s="311">
        <f>IF(('J.1 (a+b+c)'!$H$25=0),0,((Q4+Q7+Q9+Q10)/'J.1 (a+b+c)'!$G$25)*'J.1 (a+b+c)'!$H$25)</f>
        <v>0</v>
      </c>
      <c r="Q13" s="299">
        <f>(Q4+Q7+Q9+Q10)-P13</f>
        <v>0</v>
      </c>
      <c r="R13" s="319"/>
      <c r="S13" s="311">
        <f>IF(('J.1 (a+b+c)'!$H$25=0),0,((T4+T7+T9+T10)/'J.1 (a+b+c)'!$G$25)*'J.1 (a+b+c)'!$H$25)</f>
        <v>0</v>
      </c>
      <c r="T13" s="299">
        <f>(T4+T7+T9+T10)-S13</f>
        <v>0</v>
      </c>
      <c r="U13" s="319"/>
      <c r="V13" s="311">
        <f>IF(('J.1 (a+b+c)'!$H$25=0),0,((W4+W7+W9+W10)/'J.1 (a+b+c)'!$G$25)*'J.1 (a+b+c)'!$H$25)</f>
        <v>0</v>
      </c>
      <c r="W13" s="299">
        <f>(W4+W7+W9+W10)-V13</f>
        <v>0</v>
      </c>
      <c r="X13" s="319"/>
      <c r="Y13" s="311">
        <f>IF(('J.1 (a+b+c)'!$H$25=0),0,((Z4+Z7+Z9+Z10)/'J.1 (a+b+c)'!$G$25)*'J.1 (a+b+c)'!$H$25)</f>
        <v>0</v>
      </c>
      <c r="Z13" s="299">
        <f>(Z4+Z7+Z9+Z10)-Y13</f>
        <v>0</v>
      </c>
      <c r="AA13" s="319"/>
      <c r="AB13" s="311">
        <f>IF(('J.1 (a+b+c)'!$H$25=0),0,((AC4+AC7+AC9+AC10)/'J.1 (a+b+c)'!$G$25)*'J.1 (a+b+c)'!$H$25)</f>
        <v>0</v>
      </c>
      <c r="AC13" s="299">
        <f>(AC4+AC7+AC9+AC10)-AB13</f>
        <v>0</v>
      </c>
      <c r="AD13" s="319"/>
      <c r="AE13" s="311">
        <f>IF(('J.1 (a+b+c)'!$H$25=0),0,((AF4+AF7+AF9+AF10)/'J.1 (a+b+c)'!$G$25)*'J.1 (a+b+c)'!$H$25)</f>
        <v>0</v>
      </c>
      <c r="AF13" s="299">
        <f>(AF4+AF7+AF9+AF10)-AE13</f>
        <v>0</v>
      </c>
      <c r="AG13" s="319"/>
      <c r="AH13" s="311">
        <f>IF(('J.1 (a+b+c)'!$H$25=0),0,((AI4+AI7+AI9+AI10)/'J.1 (a+b+c)'!$G$25)*'J.1 (a+b+c)'!$H$25)</f>
        <v>0</v>
      </c>
      <c r="AI13" s="299">
        <f>(AI4+AI7+AI9+AI10)-AH13</f>
        <v>0</v>
      </c>
      <c r="AJ13" s="319"/>
      <c r="AK13" s="311">
        <f>IF(('J.1 (a+b+c)'!$H$25=0),0,((AL4+AL7+AL9+AL10)/'J.1 (a+b+c)'!$G$25)*'J.1 (a+b+c)'!$H$25)</f>
        <v>0</v>
      </c>
      <c r="AL13" s="299">
        <f>(AL4+AL7+AL9+AL10)-AK13</f>
        <v>0</v>
      </c>
      <c r="AM13" s="319"/>
      <c r="AN13" s="311">
        <f>IF(('J.1 (a+b+c)'!$H$25=0),0,((AO4+AO7+AO9+AO10)/'J.1 (a+b+c)'!$G$25)*'J.1 (a+b+c)'!$H$25)</f>
        <v>0</v>
      </c>
      <c r="AO13" s="299">
        <f>(AO4+AO7+AO9+AO10)-AN13</f>
        <v>0</v>
      </c>
      <c r="AP13" s="319"/>
      <c r="AQ13" s="311">
        <f>IF(('J.1 (a+b+c)'!$H$25=0),0,((AR4+AR7+AR9+AR10)/'J.1 (a+b+c)'!$G$25)*'J.1 (a+b+c)'!$H$25)</f>
        <v>0</v>
      </c>
      <c r="AR13" s="299">
        <f>(AR4+AR7+AR9+AR10)-AQ13</f>
        <v>0</v>
      </c>
      <c r="AS13" s="319"/>
      <c r="AT13" s="311">
        <f>IF(('J.1 (a+b+c)'!$H$25=0),0,((AU4+AU7+AU9+AU10)/'J.1 (a+b+c)'!$G$25)*'J.1 (a+b+c)'!$H$25)</f>
        <v>0</v>
      </c>
      <c r="AU13" s="299">
        <f>(AU4+AU7+AU9+AU10)-AT13</f>
        <v>0</v>
      </c>
      <c r="AV13" s="319"/>
      <c r="AW13" s="311">
        <f>IF(('J.1 (a+b+c)'!$H$25=0),0,((AX4+AX7+AX9+AX10)/'J.1 (a+b+c)'!$G$25)*'J.1 (a+b+c)'!$H$25)</f>
        <v>0</v>
      </c>
      <c r="AX13" s="299">
        <f>(AX4+AX7+AX9+AX10)-AW13</f>
        <v>0</v>
      </c>
      <c r="AY13" s="319"/>
      <c r="AZ13" s="311">
        <f>IF(('J.1 (a+b+c)'!$H$25=0),0,((BA4+BA7+BA9+BA10)/'J.1 (a+b+c)'!$G$25)*'J.1 (a+b+c)'!$H$25)</f>
        <v>0</v>
      </c>
      <c r="BA13" s="299">
        <f>(BA4+BA7+BA9+BA10)-AZ13</f>
        <v>0</v>
      </c>
      <c r="BB13" s="319"/>
      <c r="BC13" s="311">
        <f>IF(('J.1 (a+b+c)'!$H$25=0),0,((BD4+BD7+BD9+BD10)/'J.1 (a+b+c)'!$G$25)*'J.1 (a+b+c)'!$H$25)</f>
        <v>0</v>
      </c>
      <c r="BD13" s="299">
        <f>(BD4+BD7+BD9+BD10)-BC13</f>
        <v>0</v>
      </c>
      <c r="BE13" s="319"/>
      <c r="BF13" s="311">
        <f>IF(('J.1 (a+b+c)'!$H$25=0),0,((BG4+BG7+BG9+BG10)/'J.1 (a+b+c)'!$G$25)*'J.1 (a+b+c)'!$H$25)</f>
        <v>0</v>
      </c>
      <c r="BG13" s="299">
        <f>(BG4+BG7+BG9+BG10)-BF13</f>
        <v>0</v>
      </c>
      <c r="BH13" s="319"/>
      <c r="BI13" s="311">
        <f>IF(('J.1 (a+b+c)'!$H$25=0),0,((BJ4+BJ7+BJ9+BJ10)/'J.1 (a+b+c)'!$G$25)*'J.1 (a+b+c)'!$H$25)</f>
        <v>0</v>
      </c>
      <c r="BJ13" s="299">
        <f>(BJ4+BJ7+BJ9+BJ10)-BI13</f>
        <v>0</v>
      </c>
      <c r="BK13" s="323">
        <f t="shared" si="2"/>
        <v>0</v>
      </c>
      <c r="BL13" s="323">
        <f>SUM(D13+G13+J13+M13+P13+S13+V13+Y13+AB13+AE13+AH13+AK13+AN13+AQ13+AT13+AW13+AZ13+BC13+BF13+BI13)</f>
        <v>0</v>
      </c>
      <c r="BM13" s="440"/>
      <c r="BN13" s="296"/>
    </row>
    <row r="14" spans="1:66" s="297" customFormat="1" ht="15" customHeight="1" thickBot="1">
      <c r="A14" s="300" t="s">
        <v>1579</v>
      </c>
      <c r="B14" s="290"/>
      <c r="C14" s="319"/>
      <c r="D14" s="313">
        <f>SUM(D12:D13)</f>
        <v>0</v>
      </c>
      <c r="E14" s="301">
        <f>E11-D12-D13</f>
        <v>0</v>
      </c>
      <c r="F14" s="319"/>
      <c r="G14" s="313">
        <f>SUM(G12:G13)</f>
        <v>0</v>
      </c>
      <c r="H14" s="301">
        <f>H11-G12-G13</f>
        <v>0</v>
      </c>
      <c r="I14" s="319"/>
      <c r="J14" s="313">
        <f>SUM(J12:J13)</f>
        <v>0</v>
      </c>
      <c r="K14" s="301">
        <f>K11-J12-J13</f>
        <v>0</v>
      </c>
      <c r="L14" s="319"/>
      <c r="M14" s="313">
        <f>SUM(M12:M13)</f>
        <v>0</v>
      </c>
      <c r="N14" s="301">
        <f>N11-M12-M13</f>
        <v>0</v>
      </c>
      <c r="O14" s="319"/>
      <c r="P14" s="313">
        <f>SUM(P12:P13)</f>
        <v>0</v>
      </c>
      <c r="Q14" s="301">
        <f>Q11-P12-P13</f>
        <v>0</v>
      </c>
      <c r="R14" s="319"/>
      <c r="S14" s="313">
        <f>SUM(S12:S13)</f>
        <v>0</v>
      </c>
      <c r="T14" s="301">
        <f>T11-S12-S13</f>
        <v>0</v>
      </c>
      <c r="U14" s="319"/>
      <c r="V14" s="313">
        <f>SUM(V12:V13)</f>
        <v>0</v>
      </c>
      <c r="W14" s="301">
        <f>W11-V12-V13</f>
        <v>0</v>
      </c>
      <c r="X14" s="319"/>
      <c r="Y14" s="313">
        <f>SUM(Y12:Y13)</f>
        <v>0</v>
      </c>
      <c r="Z14" s="301">
        <f>Z11-Y12-Y13</f>
        <v>0</v>
      </c>
      <c r="AA14" s="319"/>
      <c r="AB14" s="313">
        <f>SUM(AB12:AB13)</f>
        <v>0</v>
      </c>
      <c r="AC14" s="301">
        <f>AC11-AB12-AB13</f>
        <v>0</v>
      </c>
      <c r="AD14" s="319"/>
      <c r="AE14" s="313">
        <f>SUM(AE12:AE13)</f>
        <v>0</v>
      </c>
      <c r="AF14" s="301">
        <f>AF11-AE12-AE13</f>
        <v>0</v>
      </c>
      <c r="AG14" s="319"/>
      <c r="AH14" s="313">
        <f>SUM(AH12:AH13)</f>
        <v>0</v>
      </c>
      <c r="AI14" s="301">
        <f>AI11-AH12-AH13</f>
        <v>0</v>
      </c>
      <c r="AJ14" s="319"/>
      <c r="AK14" s="313">
        <f>SUM(AK12:AK13)</f>
        <v>0</v>
      </c>
      <c r="AL14" s="301">
        <f>AL11-AK12-AK13</f>
        <v>0</v>
      </c>
      <c r="AM14" s="319"/>
      <c r="AN14" s="313">
        <f>SUM(AN12:AN13)</f>
        <v>0</v>
      </c>
      <c r="AO14" s="301">
        <f>AO11-AN12-AN13</f>
        <v>0</v>
      </c>
      <c r="AP14" s="319"/>
      <c r="AQ14" s="313">
        <f>SUM(AQ12:AQ13)</f>
        <v>0</v>
      </c>
      <c r="AR14" s="301">
        <f>AR11-AQ12-AQ13</f>
        <v>0</v>
      </c>
      <c r="AS14" s="319"/>
      <c r="AT14" s="313">
        <f>SUM(AT12:AT13)</f>
        <v>0</v>
      </c>
      <c r="AU14" s="301">
        <f>AU11-AT12-AT13</f>
        <v>0</v>
      </c>
      <c r="AV14" s="319"/>
      <c r="AW14" s="313">
        <f>SUM(AW12:AW13)</f>
        <v>0</v>
      </c>
      <c r="AX14" s="301">
        <f>AX11-AW12-AW13</f>
        <v>0</v>
      </c>
      <c r="AY14" s="319"/>
      <c r="AZ14" s="313">
        <f>SUM(AZ12:AZ13)</f>
        <v>0</v>
      </c>
      <c r="BA14" s="301">
        <f>BA11-AZ12-AZ13</f>
        <v>0</v>
      </c>
      <c r="BB14" s="319"/>
      <c r="BC14" s="313">
        <f>SUM(BC12:BC13)</f>
        <v>0</v>
      </c>
      <c r="BD14" s="301">
        <f>BD11-BC12-BC13</f>
        <v>0</v>
      </c>
      <c r="BE14" s="319"/>
      <c r="BF14" s="313">
        <f>SUM(BF12:BF13)</f>
        <v>0</v>
      </c>
      <c r="BG14" s="301">
        <f>BG11-BF12-BF13</f>
        <v>0</v>
      </c>
      <c r="BH14" s="319"/>
      <c r="BI14" s="313">
        <f>SUM(BI12:BI13)</f>
        <v>0</v>
      </c>
      <c r="BJ14" s="301">
        <f>BJ11-BI12-BI13</f>
        <v>0</v>
      </c>
      <c r="BK14" s="324">
        <f t="shared" si="2"/>
        <v>0</v>
      </c>
      <c r="BL14" s="324">
        <f>SUM(BL12:BL13)</f>
        <v>0</v>
      </c>
      <c r="BM14" s="435"/>
      <c r="BN14" s="296"/>
    </row>
    <row r="15" spans="1:66" s="297" customFormat="1" ht="15" customHeight="1">
      <c r="A15" s="302" t="s">
        <v>1583</v>
      </c>
      <c r="B15" s="293" t="s">
        <v>1566</v>
      </c>
      <c r="C15" s="319"/>
      <c r="D15" s="311">
        <f>IF(('J.1 (a+b+c)'!$J$19=0),0,(E12/'J.1 (a+b+c)'!$I$19)*'J.1 (a+b+c)'!$J$19)</f>
        <v>0</v>
      </c>
      <c r="E15" s="295">
        <f>E12-D15</f>
        <v>0</v>
      </c>
      <c r="F15" s="319"/>
      <c r="G15" s="311">
        <f>IF(('J.1 (a+b+c)'!$J$19=0),0,(H12/'J.1 (a+b+c)'!$I$19)*'J.1 (a+b+c)'!$J$19)</f>
        <v>0</v>
      </c>
      <c r="H15" s="295">
        <f>H12-G15</f>
        <v>0</v>
      </c>
      <c r="I15" s="319"/>
      <c r="J15" s="311">
        <f>IF(('J.1 (a+b+c)'!$J$19=0),0,(K12/'J.1 (a+b+c)'!$I$19)*'J.1 (a+b+c)'!$J$19)</f>
        <v>0</v>
      </c>
      <c r="K15" s="295">
        <f>K12-J15</f>
        <v>0</v>
      </c>
      <c r="L15" s="319"/>
      <c r="M15" s="311">
        <f>IF(('J.1 (a+b+c)'!$J$19=0),0,(N12/'J.1 (a+b+c)'!$I$19)*'J.1 (a+b+c)'!$J$19)</f>
        <v>0</v>
      </c>
      <c r="N15" s="295">
        <f>N12-M15</f>
        <v>0</v>
      </c>
      <c r="O15" s="319"/>
      <c r="P15" s="311">
        <f>IF(('J.1 (a+b+c)'!$J$19=0),0,(Q12/'J.1 (a+b+c)'!$I$19)*'J.1 (a+b+c)'!$J$19)</f>
        <v>0</v>
      </c>
      <c r="Q15" s="295">
        <f>Q12-P15</f>
        <v>0</v>
      </c>
      <c r="R15" s="319"/>
      <c r="S15" s="311">
        <f>IF(('J.1 (a+b+c)'!$J$19=0),0,(T12/'J.1 (a+b+c)'!$I$19)*'J.1 (a+b+c)'!$J$19)</f>
        <v>0</v>
      </c>
      <c r="T15" s="295">
        <f>T12-S15</f>
        <v>0</v>
      </c>
      <c r="U15" s="319"/>
      <c r="V15" s="311">
        <f>IF(('J.1 (a+b+c)'!$J$19=0),0,(W12/'J.1 (a+b+c)'!$I$19)*'J.1 (a+b+c)'!$J$19)</f>
        <v>0</v>
      </c>
      <c r="W15" s="295">
        <f>W12-V15</f>
        <v>0</v>
      </c>
      <c r="X15" s="319"/>
      <c r="Y15" s="311">
        <f>IF(('J.1 (a+b+c)'!$J$19=0),0,(Z12/'J.1 (a+b+c)'!$I$19)*'J.1 (a+b+c)'!$J$19)</f>
        <v>0</v>
      </c>
      <c r="Z15" s="295">
        <f>Z12-Y15</f>
        <v>0</v>
      </c>
      <c r="AA15" s="319"/>
      <c r="AB15" s="311">
        <f>IF(('J.1 (a+b+c)'!$J$19=0),0,(AC12/'J.1 (a+b+c)'!$I$19)*'J.1 (a+b+c)'!$J$19)</f>
        <v>0</v>
      </c>
      <c r="AC15" s="295">
        <f>AC12-AB15</f>
        <v>0</v>
      </c>
      <c r="AD15" s="319"/>
      <c r="AE15" s="311">
        <f>IF(('J.1 (a+b+c)'!$J$19=0),0,(AF12/'J.1 (a+b+c)'!$I$19)*'J.1 (a+b+c)'!$J$19)</f>
        <v>0</v>
      </c>
      <c r="AF15" s="295">
        <f>AF12-AE15</f>
        <v>0</v>
      </c>
      <c r="AG15" s="319"/>
      <c r="AH15" s="311">
        <f>IF(('J.1 (a+b+c)'!$J$19=0),0,(AI12/'J.1 (a+b+c)'!$I$19)*'J.1 (a+b+c)'!$J$19)</f>
        <v>0</v>
      </c>
      <c r="AI15" s="295">
        <f>AI12-AH15</f>
        <v>0</v>
      </c>
      <c r="AJ15" s="319"/>
      <c r="AK15" s="311">
        <f>IF(('J.1 (a+b+c)'!$J$19=0),0,(AL12/'J.1 (a+b+c)'!$I$19)*'J.1 (a+b+c)'!$J$19)</f>
        <v>0</v>
      </c>
      <c r="AL15" s="295">
        <f>AL12-AK15</f>
        <v>0</v>
      </c>
      <c r="AM15" s="319"/>
      <c r="AN15" s="311">
        <f>IF(('J.1 (a+b+c)'!$J$19=0),0,(AO12/'J.1 (a+b+c)'!$I$19)*'J.1 (a+b+c)'!$J$19)</f>
        <v>0</v>
      </c>
      <c r="AO15" s="295">
        <f>AO12-AN15</f>
        <v>0</v>
      </c>
      <c r="AP15" s="319"/>
      <c r="AQ15" s="311">
        <f>IF(('J.1 (a+b+c)'!$J$19=0),0,(AR12/'J.1 (a+b+c)'!$I$19)*'J.1 (a+b+c)'!$J$19)</f>
        <v>0</v>
      </c>
      <c r="AR15" s="295">
        <f>AR12-AQ15</f>
        <v>0</v>
      </c>
      <c r="AS15" s="319"/>
      <c r="AT15" s="311">
        <f>IF(('J.1 (a+b+c)'!$J$19=0),0,(AU12/'J.1 (a+b+c)'!$I$19)*'J.1 (a+b+c)'!$J$19)</f>
        <v>0</v>
      </c>
      <c r="AU15" s="295">
        <f>AU12-AT15</f>
        <v>0</v>
      </c>
      <c r="AV15" s="319"/>
      <c r="AW15" s="311">
        <f>IF(('J.1 (a+b+c)'!$J$19=0),0,(AX12/'J.1 (a+b+c)'!$I$19)*'J.1 (a+b+c)'!$J$19)</f>
        <v>0</v>
      </c>
      <c r="AX15" s="295">
        <f>AX12-AW15</f>
        <v>0</v>
      </c>
      <c r="AY15" s="319"/>
      <c r="AZ15" s="311">
        <f>IF(('J.1 (a+b+c)'!$J$19=0),0,(BA12/'J.1 (a+b+c)'!$I$19)*'J.1 (a+b+c)'!$J$19)</f>
        <v>0</v>
      </c>
      <c r="BA15" s="295">
        <f>BA12-AZ15</f>
        <v>0</v>
      </c>
      <c r="BB15" s="319"/>
      <c r="BC15" s="311">
        <f>IF(('J.1 (a+b+c)'!$J$19=0),0,(BD12/'J.1 (a+b+c)'!$I$19)*'J.1 (a+b+c)'!$J$19)</f>
        <v>0</v>
      </c>
      <c r="BD15" s="295">
        <f>BD12-BC15</f>
        <v>0</v>
      </c>
      <c r="BE15" s="319"/>
      <c r="BF15" s="311">
        <f>IF(('J.1 (a+b+c)'!$J$19=0),0,(BG12/'J.1 (a+b+c)'!$I$19)*'J.1 (a+b+c)'!$J$19)</f>
        <v>0</v>
      </c>
      <c r="BG15" s="295">
        <f>BG12-BF15</f>
        <v>0</v>
      </c>
      <c r="BH15" s="319"/>
      <c r="BI15" s="311">
        <f>IF(('J.1 (a+b+c)'!$J$19=0),0,(BJ12/'J.1 (a+b+c)'!$I$19)*'J.1 (a+b+c)'!$J$19)</f>
        <v>0</v>
      </c>
      <c r="BJ15" s="295">
        <f>BJ12-BI15</f>
        <v>0</v>
      </c>
      <c r="BK15" s="322">
        <f t="shared" si="2"/>
        <v>0</v>
      </c>
      <c r="BL15" s="322">
        <f>SUM(D15+G15+J15+M15+P15+S15+V15+Y15+AB15+AE15+AH15+AK15+AN15+AQ15+AT15+AW15+AZ15+BC15+BF15+BI15)</f>
        <v>0</v>
      </c>
      <c r="BM15" s="434" t="s">
        <v>1559</v>
      </c>
      <c r="BN15" s="296"/>
    </row>
    <row r="16" spans="1:66" s="297" customFormat="1" ht="15" customHeight="1" thickBot="1">
      <c r="A16" s="300" t="s">
        <v>1577</v>
      </c>
      <c r="B16" s="290"/>
      <c r="C16" s="319"/>
      <c r="D16" s="314">
        <f>D15</f>
        <v>0</v>
      </c>
      <c r="E16" s="301">
        <f>E14-D15</f>
        <v>0</v>
      </c>
      <c r="F16" s="319"/>
      <c r="G16" s="314">
        <f>G15</f>
        <v>0</v>
      </c>
      <c r="H16" s="301">
        <f>H14-G15</f>
        <v>0</v>
      </c>
      <c r="I16" s="319"/>
      <c r="J16" s="314">
        <f>J15</f>
        <v>0</v>
      </c>
      <c r="K16" s="301">
        <f>K14-J15</f>
        <v>0</v>
      </c>
      <c r="L16" s="319"/>
      <c r="M16" s="314">
        <f>M15</f>
        <v>0</v>
      </c>
      <c r="N16" s="301">
        <f>N14-M15</f>
        <v>0</v>
      </c>
      <c r="O16" s="319"/>
      <c r="P16" s="314">
        <f>P15</f>
        <v>0</v>
      </c>
      <c r="Q16" s="301">
        <f>Q14-P15</f>
        <v>0</v>
      </c>
      <c r="R16" s="319"/>
      <c r="S16" s="314">
        <f>S15</f>
        <v>0</v>
      </c>
      <c r="T16" s="301">
        <f>T14-S15</f>
        <v>0</v>
      </c>
      <c r="U16" s="319"/>
      <c r="V16" s="314">
        <f>V15</f>
        <v>0</v>
      </c>
      <c r="W16" s="301">
        <f>W14-V15</f>
        <v>0</v>
      </c>
      <c r="X16" s="319"/>
      <c r="Y16" s="314">
        <f>Y15</f>
        <v>0</v>
      </c>
      <c r="Z16" s="301">
        <f>Z14-Y15</f>
        <v>0</v>
      </c>
      <c r="AA16" s="319"/>
      <c r="AB16" s="314">
        <f>AB15</f>
        <v>0</v>
      </c>
      <c r="AC16" s="301">
        <f>AC14-AB15</f>
        <v>0</v>
      </c>
      <c r="AD16" s="319"/>
      <c r="AE16" s="314">
        <f>AE15</f>
        <v>0</v>
      </c>
      <c r="AF16" s="301">
        <f>AF14-AE15</f>
        <v>0</v>
      </c>
      <c r="AG16" s="319"/>
      <c r="AH16" s="314">
        <f>AH15</f>
        <v>0</v>
      </c>
      <c r="AI16" s="301">
        <f>AI14-AH15</f>
        <v>0</v>
      </c>
      <c r="AJ16" s="319"/>
      <c r="AK16" s="314">
        <f>AK15</f>
        <v>0</v>
      </c>
      <c r="AL16" s="301">
        <f>AL14-AK15</f>
        <v>0</v>
      </c>
      <c r="AM16" s="319"/>
      <c r="AN16" s="314">
        <f>AN15</f>
        <v>0</v>
      </c>
      <c r="AO16" s="301">
        <f>AO14-AN15</f>
        <v>0</v>
      </c>
      <c r="AP16" s="319"/>
      <c r="AQ16" s="314">
        <f>AQ15</f>
        <v>0</v>
      </c>
      <c r="AR16" s="301">
        <f>AR14-AQ15</f>
        <v>0</v>
      </c>
      <c r="AS16" s="319"/>
      <c r="AT16" s="314">
        <f>AT15</f>
        <v>0</v>
      </c>
      <c r="AU16" s="301">
        <f>AU14-AT15</f>
        <v>0</v>
      </c>
      <c r="AV16" s="319"/>
      <c r="AW16" s="314">
        <f>AW15</f>
        <v>0</v>
      </c>
      <c r="AX16" s="301">
        <f>AX14-AW15</f>
        <v>0</v>
      </c>
      <c r="AY16" s="319"/>
      <c r="AZ16" s="314">
        <f>AZ15</f>
        <v>0</v>
      </c>
      <c r="BA16" s="301">
        <f>BA14-AZ15</f>
        <v>0</v>
      </c>
      <c r="BB16" s="319"/>
      <c r="BC16" s="314">
        <f>BC15</f>
        <v>0</v>
      </c>
      <c r="BD16" s="301">
        <f>BD14-BC15</f>
        <v>0</v>
      </c>
      <c r="BE16" s="319"/>
      <c r="BF16" s="314">
        <f>BF15</f>
        <v>0</v>
      </c>
      <c r="BG16" s="301">
        <f>BG14-BF15</f>
        <v>0</v>
      </c>
      <c r="BH16" s="319"/>
      <c r="BI16" s="314">
        <f>BI15</f>
        <v>0</v>
      </c>
      <c r="BJ16" s="301">
        <f>BJ14-BI15</f>
        <v>0</v>
      </c>
      <c r="BK16" s="324">
        <f t="shared" si="2"/>
        <v>0</v>
      </c>
      <c r="BL16" s="324">
        <f>SUM(D16+G16+J16+M16+P16+S16+V16+Y16+AB16+AE16+AH16+AK16+AN16+AQ16+AT16+AW16+AZ16+BC16+BF16+BI16)</f>
        <v>0</v>
      </c>
      <c r="BM16" s="435"/>
      <c r="BN16" s="296"/>
    </row>
    <row r="17" spans="1:66" s="297" customFormat="1" ht="15" customHeight="1">
      <c r="A17" s="294" t="s">
        <v>1584</v>
      </c>
      <c r="B17" s="291" t="s">
        <v>1567</v>
      </c>
      <c r="C17" s="308">
        <f>'J.2 (a+b)'!D28</f>
        <v>0</v>
      </c>
      <c r="D17" s="312">
        <f>IF((C17=0),0,('J.1 (a+b+c)'!$L$27/'J.1 (a+b+c)'!$K$27)*'Breakdown of Expenditure'!C17)</f>
        <v>0</v>
      </c>
      <c r="E17" s="295">
        <f>C17-D17</f>
        <v>0</v>
      </c>
      <c r="F17" s="308">
        <f>'J.2 (a+b)'!E28</f>
        <v>0</v>
      </c>
      <c r="G17" s="312">
        <f>IF((F17=0),0,('J.1 (a+b+c)'!$L$27/'J.1 (a+b+c)'!$K$27)*'Breakdown of Expenditure'!F17)</f>
        <v>0</v>
      </c>
      <c r="H17" s="295">
        <f>F17-G17</f>
        <v>0</v>
      </c>
      <c r="I17" s="308">
        <f>'J.2 (a+b)'!F28</f>
        <v>0</v>
      </c>
      <c r="J17" s="312">
        <f>IF((I17=0),0,('J.1 (a+b+c)'!$L$27/'J.1 (a+b+c)'!$K$27)*'Breakdown of Expenditure'!I17)</f>
        <v>0</v>
      </c>
      <c r="K17" s="295">
        <f>I17-J17</f>
        <v>0</v>
      </c>
      <c r="L17" s="308">
        <f>'J.2 (a+b)'!G28</f>
        <v>0</v>
      </c>
      <c r="M17" s="312">
        <f>IF((L17=0),0,('J.1 (a+b+c)'!$L$27/'J.1 (a+b+c)'!$K$27)*'Breakdown of Expenditure'!L17)</f>
        <v>0</v>
      </c>
      <c r="N17" s="295">
        <f>L17-M17</f>
        <v>0</v>
      </c>
      <c r="O17" s="308">
        <f>'J.2 (a+b)'!H28</f>
        <v>0</v>
      </c>
      <c r="P17" s="312">
        <f>IF((O17=0),0,('J.1 (a+b+c)'!$L$27/'J.1 (a+b+c)'!$K$27)*'Breakdown of Expenditure'!O17)</f>
        <v>0</v>
      </c>
      <c r="Q17" s="295">
        <f>O17-P17</f>
        <v>0</v>
      </c>
      <c r="R17" s="308">
        <f>'J.2 (a+b)'!I28</f>
        <v>0</v>
      </c>
      <c r="S17" s="312">
        <f>IF((R17=0),0,('J.1 (a+b+c)'!$L$27/'J.1 (a+b+c)'!$K$27)*'Breakdown of Expenditure'!R17)</f>
        <v>0</v>
      </c>
      <c r="T17" s="295">
        <f>R17-S17</f>
        <v>0</v>
      </c>
      <c r="U17" s="308">
        <f>'J.2 (a+b)'!J28</f>
        <v>0</v>
      </c>
      <c r="V17" s="312">
        <f>IF((U17=0),0,('J.1 (a+b+c)'!$L$27/'J.1 (a+b+c)'!$K$27)*'Breakdown of Expenditure'!U17)</f>
        <v>0</v>
      </c>
      <c r="W17" s="295">
        <f>U17-V17</f>
        <v>0</v>
      </c>
      <c r="X17" s="308">
        <f>'J.2 (a+b)'!K28</f>
        <v>0</v>
      </c>
      <c r="Y17" s="312">
        <f>IF((X17=0),0,('J.1 (a+b+c)'!$L$27/'J.1 (a+b+c)'!$K$27)*'Breakdown of Expenditure'!X17)</f>
        <v>0</v>
      </c>
      <c r="Z17" s="295">
        <f>X17-Y17</f>
        <v>0</v>
      </c>
      <c r="AA17" s="308">
        <f>'J.2 (a+b)'!L28</f>
        <v>0</v>
      </c>
      <c r="AB17" s="312">
        <f>IF((AA17=0),0,('J.1 (a+b+c)'!$L$27/'J.1 (a+b+c)'!$K$27)*'Breakdown of Expenditure'!AA17)</f>
        <v>0</v>
      </c>
      <c r="AC17" s="295">
        <f>AA17-AB17</f>
        <v>0</v>
      </c>
      <c r="AD17" s="308">
        <f>'J.2 (a+b)'!M28</f>
        <v>0</v>
      </c>
      <c r="AE17" s="312">
        <f>IF((AD17=0),0,('J.1 (a+b+c)'!$L$27/'J.1 (a+b+c)'!$K$27)*'Breakdown of Expenditure'!AD17)</f>
        <v>0</v>
      </c>
      <c r="AF17" s="295">
        <f>AD17-AE17</f>
        <v>0</v>
      </c>
      <c r="AG17" s="308">
        <f>'J.2 (a+b)'!N28</f>
        <v>0</v>
      </c>
      <c r="AH17" s="312">
        <f>IF((AG17=0),0,('J.1 (a+b+c)'!$L$27/'J.1 (a+b+c)'!$K$27)*'Breakdown of Expenditure'!AG17)</f>
        <v>0</v>
      </c>
      <c r="AI17" s="295">
        <f>AG17-AH17</f>
        <v>0</v>
      </c>
      <c r="AJ17" s="308">
        <f>'J.2 (a+b)'!O28</f>
        <v>0</v>
      </c>
      <c r="AK17" s="312">
        <f>IF((AJ17=0),0,('J.1 (a+b+c)'!$L$27/'J.1 (a+b+c)'!$K$27)*'Breakdown of Expenditure'!AJ17)</f>
        <v>0</v>
      </c>
      <c r="AL17" s="295">
        <f>AJ17-AK17</f>
        <v>0</v>
      </c>
      <c r="AM17" s="308">
        <f>'J.2 (a+b)'!P28</f>
        <v>0</v>
      </c>
      <c r="AN17" s="312">
        <f>IF((AM17=0),0,('J.1 (a+b+c)'!$L$27/'J.1 (a+b+c)'!$K$27)*'Breakdown of Expenditure'!AM17)</f>
        <v>0</v>
      </c>
      <c r="AO17" s="295">
        <f>AM17-AN17</f>
        <v>0</v>
      </c>
      <c r="AP17" s="308">
        <f>'J.2 (a+b)'!Q28</f>
        <v>0</v>
      </c>
      <c r="AQ17" s="312">
        <f>IF((AP17=0),0,('J.1 (a+b+c)'!$L$27/'J.1 (a+b+c)'!$K$27)*'Breakdown of Expenditure'!AP17)</f>
        <v>0</v>
      </c>
      <c r="AR17" s="295">
        <f>AP17-AQ17</f>
        <v>0</v>
      </c>
      <c r="AS17" s="308">
        <f>'J.2 (a+b)'!R28</f>
        <v>0</v>
      </c>
      <c r="AT17" s="312">
        <f>IF((AS17=0),0,('J.1 (a+b+c)'!$L$27/'J.1 (a+b+c)'!$K$27)*'Breakdown of Expenditure'!AS17)</f>
        <v>0</v>
      </c>
      <c r="AU17" s="295">
        <f>AS17-AT17</f>
        <v>0</v>
      </c>
      <c r="AV17" s="308">
        <f>'J.2 (a+b)'!S28</f>
        <v>0</v>
      </c>
      <c r="AW17" s="312">
        <f>IF((AV17=0),0,('J.1 (a+b+c)'!$L$27/'J.1 (a+b+c)'!$K$27)*'Breakdown of Expenditure'!AV17)</f>
        <v>0</v>
      </c>
      <c r="AX17" s="295">
        <f>AV17-AW17</f>
        <v>0</v>
      </c>
      <c r="AY17" s="308">
        <f>'J.2 (a+b)'!T28</f>
        <v>0</v>
      </c>
      <c r="AZ17" s="312">
        <f>IF((AY17=0),0,('J.1 (a+b+c)'!$L$27/'J.1 (a+b+c)'!$K$27)*'Breakdown of Expenditure'!AY17)</f>
        <v>0</v>
      </c>
      <c r="BA17" s="295">
        <f>AY17-AZ17</f>
        <v>0</v>
      </c>
      <c r="BB17" s="308">
        <f>'J.2 (a+b)'!U28</f>
        <v>0</v>
      </c>
      <c r="BC17" s="312">
        <f>IF((BB17=0),0,('J.1 (a+b+c)'!$L$27/'J.1 (a+b+c)'!$K$27)*'Breakdown of Expenditure'!BB17)</f>
        <v>0</v>
      </c>
      <c r="BD17" s="295">
        <f>BB17-BC17</f>
        <v>0</v>
      </c>
      <c r="BE17" s="308">
        <f>'J.2 (a+b)'!V28</f>
        <v>0</v>
      </c>
      <c r="BF17" s="312">
        <f>IF((BE17=0),0,('J.1 (a+b+c)'!$L$27/'J.1 (a+b+c)'!$K$27)*'Breakdown of Expenditure'!BE17)</f>
        <v>0</v>
      </c>
      <c r="BG17" s="295">
        <f>BE17-BF17</f>
        <v>0</v>
      </c>
      <c r="BH17" s="308">
        <f>'J.2 (a+b)'!W28</f>
        <v>0</v>
      </c>
      <c r="BI17" s="312">
        <f>IF((BH17=0),0,('J.1 (a+b+c)'!$L$27/'J.1 (a+b+c)'!$K$27)*'Breakdown of Expenditure'!BH17)</f>
        <v>0</v>
      </c>
      <c r="BJ17" s="295">
        <f>BH17-BI17</f>
        <v>0</v>
      </c>
      <c r="BK17" s="322">
        <f>SUM(E17+H17+K17+N17+Q17+T17+W17+Z17+AC17+AF17+AI17+AL17+AO17+AR17+AU17+AX17+BA17+BD17+BG17+BJ17)</f>
        <v>0</v>
      </c>
      <c r="BL17" s="322">
        <f>SUM(D17+G17+J17+M17+P17+S17+V17+Y17+AB17+AE17+AH17+AK17+AN17+AQ17+AT17+AW17+AZ17+BC17+BF17+BI17)</f>
        <v>0</v>
      </c>
      <c r="BM17" s="434" t="s">
        <v>1560</v>
      </c>
      <c r="BN17" s="296"/>
    </row>
    <row r="18" spans="1:66" s="297" customFormat="1" ht="15" customHeight="1" thickBot="1">
      <c r="A18" s="300" t="s">
        <v>1578</v>
      </c>
      <c r="B18" s="290"/>
      <c r="C18" s="320"/>
      <c r="D18" s="313">
        <f>D17</f>
        <v>0</v>
      </c>
      <c r="E18" s="301">
        <f>E16+E17</f>
        <v>0</v>
      </c>
      <c r="F18" s="320"/>
      <c r="G18" s="313">
        <f>G17</f>
        <v>0</v>
      </c>
      <c r="H18" s="301">
        <f>H16+H17</f>
        <v>0</v>
      </c>
      <c r="I18" s="320"/>
      <c r="J18" s="313">
        <f>J17</f>
        <v>0</v>
      </c>
      <c r="K18" s="301">
        <f>K16+K17</f>
        <v>0</v>
      </c>
      <c r="L18" s="320"/>
      <c r="M18" s="313">
        <f>M17</f>
        <v>0</v>
      </c>
      <c r="N18" s="301">
        <f>N16+N17</f>
        <v>0</v>
      </c>
      <c r="O18" s="320"/>
      <c r="P18" s="313">
        <f>P17</f>
        <v>0</v>
      </c>
      <c r="Q18" s="301">
        <f>Q16+Q17</f>
        <v>0</v>
      </c>
      <c r="R18" s="320"/>
      <c r="S18" s="313">
        <f>S17</f>
        <v>0</v>
      </c>
      <c r="T18" s="301">
        <f>T16+T17</f>
        <v>0</v>
      </c>
      <c r="U18" s="320"/>
      <c r="V18" s="313">
        <f>V17</f>
        <v>0</v>
      </c>
      <c r="W18" s="301">
        <f>W16+W17</f>
        <v>0</v>
      </c>
      <c r="X18" s="320"/>
      <c r="Y18" s="313">
        <f>Y17</f>
        <v>0</v>
      </c>
      <c r="Z18" s="301">
        <f>Z16+Z17</f>
        <v>0</v>
      </c>
      <c r="AA18" s="320"/>
      <c r="AB18" s="313">
        <f>AB17</f>
        <v>0</v>
      </c>
      <c r="AC18" s="301">
        <f>AC16+AC17</f>
        <v>0</v>
      </c>
      <c r="AD18" s="320"/>
      <c r="AE18" s="313">
        <f>AE17</f>
        <v>0</v>
      </c>
      <c r="AF18" s="301">
        <f>AF16+AF17</f>
        <v>0</v>
      </c>
      <c r="AG18" s="320"/>
      <c r="AH18" s="313">
        <f>AH17</f>
        <v>0</v>
      </c>
      <c r="AI18" s="301">
        <f>AI16+AI17</f>
        <v>0</v>
      </c>
      <c r="AJ18" s="320"/>
      <c r="AK18" s="313">
        <f>AK17</f>
        <v>0</v>
      </c>
      <c r="AL18" s="301">
        <f>AL16+AL17</f>
        <v>0</v>
      </c>
      <c r="AM18" s="320"/>
      <c r="AN18" s="313">
        <f>AN17</f>
        <v>0</v>
      </c>
      <c r="AO18" s="301">
        <f>AO16+AO17</f>
        <v>0</v>
      </c>
      <c r="AP18" s="320"/>
      <c r="AQ18" s="313">
        <f>AQ17</f>
        <v>0</v>
      </c>
      <c r="AR18" s="301">
        <f>AR16+AR17</f>
        <v>0</v>
      </c>
      <c r="AS18" s="320"/>
      <c r="AT18" s="313">
        <f>AT17</f>
        <v>0</v>
      </c>
      <c r="AU18" s="301">
        <f>AU16+AU17</f>
        <v>0</v>
      </c>
      <c r="AV18" s="320"/>
      <c r="AW18" s="313">
        <f>AW17</f>
        <v>0</v>
      </c>
      <c r="AX18" s="301">
        <f>AX16+AX17</f>
        <v>0</v>
      </c>
      <c r="AY18" s="320"/>
      <c r="AZ18" s="313">
        <f>AZ17</f>
        <v>0</v>
      </c>
      <c r="BA18" s="301">
        <f>BA16+BA17</f>
        <v>0</v>
      </c>
      <c r="BB18" s="320"/>
      <c r="BC18" s="313">
        <f>BC17</f>
        <v>0</v>
      </c>
      <c r="BD18" s="301">
        <f>BD16+BD17</f>
        <v>0</v>
      </c>
      <c r="BE18" s="320"/>
      <c r="BF18" s="313">
        <f>BF17</f>
        <v>0</v>
      </c>
      <c r="BG18" s="301">
        <f>BG16+BG17</f>
        <v>0</v>
      </c>
      <c r="BH18" s="320"/>
      <c r="BI18" s="313">
        <f>BI17</f>
        <v>0</v>
      </c>
      <c r="BJ18" s="301">
        <f>BJ16+BJ17</f>
        <v>0</v>
      </c>
      <c r="BK18" s="389"/>
      <c r="BL18" s="389"/>
      <c r="BM18" s="435"/>
      <c r="BN18" s="296"/>
    </row>
    <row r="19" spans="1:66" s="297" customFormat="1" ht="15" customHeight="1" thickBot="1">
      <c r="A19" s="304" t="s">
        <v>1569</v>
      </c>
      <c r="B19" s="290"/>
      <c r="C19" s="321">
        <f>C8+C17</f>
        <v>0</v>
      </c>
      <c r="D19" s="321">
        <f>SUM(D8+D11+D14+D16+D18)</f>
        <v>0</v>
      </c>
      <c r="E19" s="321">
        <f>E18</f>
        <v>0</v>
      </c>
      <c r="F19" s="321">
        <f>F8+F17</f>
        <v>0</v>
      </c>
      <c r="G19" s="321">
        <f>SUM(G8+G11+G14+G16+G18)</f>
        <v>0</v>
      </c>
      <c r="H19" s="303">
        <f>H18</f>
        <v>0</v>
      </c>
      <c r="I19" s="321">
        <f>I8+I17</f>
        <v>0</v>
      </c>
      <c r="J19" s="321">
        <f>SUM(J8+J11+J14+J16+J18)</f>
        <v>0</v>
      </c>
      <c r="K19" s="303">
        <f>K18</f>
        <v>0</v>
      </c>
      <c r="L19" s="321">
        <f>L8+L17</f>
        <v>0</v>
      </c>
      <c r="M19" s="321">
        <f>SUM(M8+M11+M14+M16+M18)</f>
        <v>0</v>
      </c>
      <c r="N19" s="303">
        <f>N18</f>
        <v>0</v>
      </c>
      <c r="O19" s="321">
        <f>O8+O17</f>
        <v>0</v>
      </c>
      <c r="P19" s="321">
        <f>SUM(P8+P11+P14+P16+P18)</f>
        <v>0</v>
      </c>
      <c r="Q19" s="303">
        <f>Q18</f>
        <v>0</v>
      </c>
      <c r="R19" s="321">
        <f>R8+R17</f>
        <v>0</v>
      </c>
      <c r="S19" s="321">
        <f>SUM(S8+S11+S14+S16+S18)</f>
        <v>0</v>
      </c>
      <c r="T19" s="303">
        <f>T18</f>
        <v>0</v>
      </c>
      <c r="U19" s="321">
        <f>U8+U17</f>
        <v>0</v>
      </c>
      <c r="V19" s="321">
        <f>SUM(V8+V11+V14+V16+V18)</f>
        <v>0</v>
      </c>
      <c r="W19" s="303">
        <f>W18</f>
        <v>0</v>
      </c>
      <c r="X19" s="321">
        <f>X8+X17</f>
        <v>0</v>
      </c>
      <c r="Y19" s="321">
        <f>SUM(Y8+Y11+Y14+Y16+Y18)</f>
        <v>0</v>
      </c>
      <c r="Z19" s="303">
        <f>Z18</f>
        <v>0</v>
      </c>
      <c r="AA19" s="321">
        <f>AA8+AA17</f>
        <v>0</v>
      </c>
      <c r="AB19" s="321">
        <f>SUM(AB8+AB11+AB14+AB16+AB18)</f>
        <v>0</v>
      </c>
      <c r="AC19" s="303">
        <f>AC18</f>
        <v>0</v>
      </c>
      <c r="AD19" s="321">
        <f>AD8+AD17</f>
        <v>0</v>
      </c>
      <c r="AE19" s="321">
        <f>SUM(AE8+AE11+AE14+AE16+AE18)</f>
        <v>0</v>
      </c>
      <c r="AF19" s="303">
        <f>AF18</f>
        <v>0</v>
      </c>
      <c r="AG19" s="321">
        <f>AG8+AG17</f>
        <v>0</v>
      </c>
      <c r="AH19" s="321">
        <f>SUM(AH8+AH11+AH14+AH16+AH18)</f>
        <v>0</v>
      </c>
      <c r="AI19" s="303">
        <f>AI18</f>
        <v>0</v>
      </c>
      <c r="AJ19" s="321">
        <f>AJ8+AJ17</f>
        <v>0</v>
      </c>
      <c r="AK19" s="321">
        <f>SUM(AK8+AK11+AK14+AK16+AK18)</f>
        <v>0</v>
      </c>
      <c r="AL19" s="303">
        <f>AL18</f>
        <v>0</v>
      </c>
      <c r="AM19" s="321">
        <f>AM8+AM17</f>
        <v>0</v>
      </c>
      <c r="AN19" s="321">
        <f>SUM(AN8+AN11+AN14+AN16+AN18)</f>
        <v>0</v>
      </c>
      <c r="AO19" s="303">
        <f>AO18</f>
        <v>0</v>
      </c>
      <c r="AP19" s="321">
        <f>AP8+AP17</f>
        <v>0</v>
      </c>
      <c r="AQ19" s="321">
        <f>SUM(AQ8+AQ11+AQ14+AQ16+AQ18)</f>
        <v>0</v>
      </c>
      <c r="AR19" s="303">
        <f>AR18</f>
        <v>0</v>
      </c>
      <c r="AS19" s="321">
        <f>AS8+AS17</f>
        <v>0</v>
      </c>
      <c r="AT19" s="321">
        <f>SUM(AT8+AT11+AT14+AT16+AT18)</f>
        <v>0</v>
      </c>
      <c r="AU19" s="303">
        <f>AU18</f>
        <v>0</v>
      </c>
      <c r="AV19" s="321">
        <f>AV8+AV17</f>
        <v>0</v>
      </c>
      <c r="AW19" s="321">
        <f>SUM(AW8+AW11+AW14+AW16+AW18)</f>
        <v>0</v>
      </c>
      <c r="AX19" s="303">
        <f>AX18</f>
        <v>0</v>
      </c>
      <c r="AY19" s="321">
        <f>AY8+AY17</f>
        <v>0</v>
      </c>
      <c r="AZ19" s="321">
        <f>SUM(AZ8+AZ11+AZ14+AZ16+AZ18)</f>
        <v>0</v>
      </c>
      <c r="BA19" s="303">
        <f>BA18</f>
        <v>0</v>
      </c>
      <c r="BB19" s="321">
        <f>BB8+BB17</f>
        <v>0</v>
      </c>
      <c r="BC19" s="321">
        <f>SUM(BC8+BC11+BC14+BC16+BC18)</f>
        <v>0</v>
      </c>
      <c r="BD19" s="303">
        <f>BD18</f>
        <v>0</v>
      </c>
      <c r="BE19" s="321">
        <f>BE8+BE17</f>
        <v>0</v>
      </c>
      <c r="BF19" s="321">
        <f>SUM(BF8+BF11+BF14+BF16+BF18)</f>
        <v>0</v>
      </c>
      <c r="BG19" s="303">
        <f>BG18</f>
        <v>0</v>
      </c>
      <c r="BH19" s="321">
        <f>BH8+BH17</f>
        <v>0</v>
      </c>
      <c r="BI19" s="321">
        <f>SUM(BI8+BI11+BI14+BI16+BI18)</f>
        <v>0</v>
      </c>
      <c r="BJ19" s="303">
        <f>BJ18</f>
        <v>0</v>
      </c>
      <c r="BK19" s="325">
        <f>SUM(E19+H19+K19+N19+Q19+T19+W19+Z19+AC19+AF19+AI19+AL19+AO19+AR19+AU19+AX19+BA19+BD19+BG19+BJ19)</f>
        <v>0</v>
      </c>
      <c r="BL19" s="325">
        <f>SUM(D19+G19+J19+M19+P19+S19+V19+Y19+AB19+AE19+AH19+AK19+AN19+AQ19+AT19+AW19+AZ19+BC19+BF19+BI19)</f>
        <v>0</v>
      </c>
      <c r="BM19" s="326" t="s">
        <v>74</v>
      </c>
      <c r="BN19" s="296"/>
    </row>
    <row r="20" ht="13.5" thickBot="1">
      <c r="BN20" s="285"/>
    </row>
    <row r="21" spans="1:66" ht="39" customHeight="1" thickBot="1">
      <c r="A21" s="432" t="s">
        <v>1564</v>
      </c>
      <c r="B21" s="436" t="s">
        <v>1592</v>
      </c>
      <c r="C21" s="339" t="s">
        <v>1589</v>
      </c>
      <c r="D21" s="354"/>
      <c r="E21" s="355" t="s">
        <v>1596</v>
      </c>
      <c r="F21" s="339" t="s">
        <v>1589</v>
      </c>
      <c r="G21" s="354"/>
      <c r="H21" s="355" t="s">
        <v>1596</v>
      </c>
      <c r="I21" s="339" t="s">
        <v>1589</v>
      </c>
      <c r="J21" s="354"/>
      <c r="K21" s="355" t="s">
        <v>1596</v>
      </c>
      <c r="L21" s="339" t="s">
        <v>1589</v>
      </c>
      <c r="M21" s="354"/>
      <c r="N21" s="355" t="s">
        <v>1596</v>
      </c>
      <c r="O21" s="339" t="s">
        <v>1589</v>
      </c>
      <c r="P21" s="354"/>
      <c r="Q21" s="355" t="s">
        <v>1596</v>
      </c>
      <c r="R21" s="339" t="s">
        <v>1589</v>
      </c>
      <c r="S21" s="354"/>
      <c r="T21" s="355" t="s">
        <v>1596</v>
      </c>
      <c r="U21" s="339" t="s">
        <v>1589</v>
      </c>
      <c r="V21" s="354"/>
      <c r="W21" s="355" t="s">
        <v>1596</v>
      </c>
      <c r="X21" s="339" t="s">
        <v>1589</v>
      </c>
      <c r="Y21" s="354"/>
      <c r="Z21" s="355" t="s">
        <v>1596</v>
      </c>
      <c r="AA21" s="339" t="s">
        <v>1589</v>
      </c>
      <c r="AB21" s="354"/>
      <c r="AC21" s="355" t="s">
        <v>1596</v>
      </c>
      <c r="AD21" s="339" t="s">
        <v>1589</v>
      </c>
      <c r="AE21" s="354"/>
      <c r="AF21" s="355" t="s">
        <v>1596</v>
      </c>
      <c r="AG21" s="339" t="s">
        <v>1589</v>
      </c>
      <c r="AH21" s="354"/>
      <c r="AI21" s="355" t="s">
        <v>1596</v>
      </c>
      <c r="AJ21" s="339" t="s">
        <v>1589</v>
      </c>
      <c r="AK21" s="354"/>
      <c r="AL21" s="355" t="s">
        <v>1596</v>
      </c>
      <c r="AM21" s="339" t="s">
        <v>1589</v>
      </c>
      <c r="AN21" s="354"/>
      <c r="AO21" s="355" t="s">
        <v>1596</v>
      </c>
      <c r="AP21" s="339" t="s">
        <v>1589</v>
      </c>
      <c r="AQ21" s="354"/>
      <c r="AR21" s="355" t="s">
        <v>1596</v>
      </c>
      <c r="AS21" s="339" t="s">
        <v>1589</v>
      </c>
      <c r="AT21" s="354"/>
      <c r="AU21" s="355" t="s">
        <v>1596</v>
      </c>
      <c r="AV21" s="339" t="s">
        <v>1589</v>
      </c>
      <c r="AW21" s="354"/>
      <c r="AX21" s="355" t="s">
        <v>1596</v>
      </c>
      <c r="AY21" s="339" t="s">
        <v>1589</v>
      </c>
      <c r="AZ21" s="354"/>
      <c r="BA21" s="355" t="s">
        <v>1596</v>
      </c>
      <c r="BB21" s="339" t="s">
        <v>1589</v>
      </c>
      <c r="BC21" s="354"/>
      <c r="BD21" s="355" t="s">
        <v>1596</v>
      </c>
      <c r="BE21" s="339" t="s">
        <v>1589</v>
      </c>
      <c r="BF21" s="354"/>
      <c r="BG21" s="355" t="s">
        <v>1596</v>
      </c>
      <c r="BH21" s="339" t="s">
        <v>1589</v>
      </c>
      <c r="BI21" s="354"/>
      <c r="BJ21" s="355" t="s">
        <v>1596</v>
      </c>
      <c r="BL21" s="450" t="s">
        <v>1597</v>
      </c>
      <c r="BN21" s="434" t="s">
        <v>1634</v>
      </c>
    </row>
    <row r="22" spans="1:66" ht="48.75" customHeight="1" thickBot="1">
      <c r="A22" s="433"/>
      <c r="B22" s="435"/>
      <c r="C22" s="336" t="s">
        <v>1462</v>
      </c>
      <c r="D22" s="337" t="s">
        <v>1463</v>
      </c>
      <c r="E22" s="338" t="s">
        <v>1585</v>
      </c>
      <c r="F22" s="305" t="s">
        <v>1640</v>
      </c>
      <c r="G22" s="306" t="s">
        <v>1464</v>
      </c>
      <c r="H22" s="327" t="s">
        <v>1585</v>
      </c>
      <c r="I22" s="305" t="s">
        <v>1462</v>
      </c>
      <c r="J22" s="306" t="s">
        <v>1465</v>
      </c>
      <c r="K22" s="327" t="s">
        <v>1585</v>
      </c>
      <c r="L22" s="305" t="s">
        <v>1462</v>
      </c>
      <c r="M22" s="306" t="s">
        <v>1466</v>
      </c>
      <c r="N22" s="327" t="s">
        <v>1585</v>
      </c>
      <c r="O22" s="305" t="s">
        <v>1462</v>
      </c>
      <c r="P22" s="306" t="s">
        <v>1467</v>
      </c>
      <c r="Q22" s="327" t="s">
        <v>1585</v>
      </c>
      <c r="R22" s="305" t="s">
        <v>1462</v>
      </c>
      <c r="S22" s="306" t="s">
        <v>1468</v>
      </c>
      <c r="T22" s="327" t="s">
        <v>1585</v>
      </c>
      <c r="U22" s="305" t="s">
        <v>1462</v>
      </c>
      <c r="V22" s="306" t="s">
        <v>1469</v>
      </c>
      <c r="W22" s="327" t="s">
        <v>1585</v>
      </c>
      <c r="X22" s="305" t="s">
        <v>1462</v>
      </c>
      <c r="Y22" s="306" t="s">
        <v>1470</v>
      </c>
      <c r="Z22" s="327" t="s">
        <v>1585</v>
      </c>
      <c r="AA22" s="305" t="s">
        <v>1462</v>
      </c>
      <c r="AB22" s="306" t="s">
        <v>1471</v>
      </c>
      <c r="AC22" s="327" t="s">
        <v>1585</v>
      </c>
      <c r="AD22" s="305" t="s">
        <v>1462</v>
      </c>
      <c r="AE22" s="306" t="s">
        <v>1472</v>
      </c>
      <c r="AF22" s="327" t="s">
        <v>1585</v>
      </c>
      <c r="AG22" s="305" t="s">
        <v>1462</v>
      </c>
      <c r="AH22" s="306" t="s">
        <v>1519</v>
      </c>
      <c r="AI22" s="327" t="s">
        <v>1585</v>
      </c>
      <c r="AJ22" s="305" t="s">
        <v>1462</v>
      </c>
      <c r="AK22" s="306" t="s">
        <v>1523</v>
      </c>
      <c r="AL22" s="327" t="s">
        <v>1585</v>
      </c>
      <c r="AM22" s="305" t="s">
        <v>1462</v>
      </c>
      <c r="AN22" s="306" t="s">
        <v>1527</v>
      </c>
      <c r="AO22" s="327" t="s">
        <v>1585</v>
      </c>
      <c r="AP22" s="305" t="s">
        <v>1462</v>
      </c>
      <c r="AQ22" s="306" t="s">
        <v>1531</v>
      </c>
      <c r="AR22" s="327" t="s">
        <v>1585</v>
      </c>
      <c r="AS22" s="305" t="s">
        <v>1462</v>
      </c>
      <c r="AT22" s="306" t="s">
        <v>1535</v>
      </c>
      <c r="AU22" s="327" t="s">
        <v>1585</v>
      </c>
      <c r="AV22" s="305" t="s">
        <v>1462</v>
      </c>
      <c r="AW22" s="306" t="s">
        <v>1539</v>
      </c>
      <c r="AX22" s="327" t="s">
        <v>1585</v>
      </c>
      <c r="AY22" s="305" t="s">
        <v>1462</v>
      </c>
      <c r="AZ22" s="306" t="s">
        <v>1543</v>
      </c>
      <c r="BA22" s="327" t="s">
        <v>1585</v>
      </c>
      <c r="BB22" s="305" t="s">
        <v>1462</v>
      </c>
      <c r="BC22" s="306" t="s">
        <v>1547</v>
      </c>
      <c r="BD22" s="327" t="s">
        <v>1585</v>
      </c>
      <c r="BE22" s="305" t="s">
        <v>1462</v>
      </c>
      <c r="BF22" s="306" t="s">
        <v>1551</v>
      </c>
      <c r="BG22" s="327" t="s">
        <v>1585</v>
      </c>
      <c r="BH22" s="305" t="s">
        <v>1462</v>
      </c>
      <c r="BI22" s="306" t="s">
        <v>1555</v>
      </c>
      <c r="BJ22" s="327" t="s">
        <v>1585</v>
      </c>
      <c r="BL22" s="451"/>
      <c r="BN22" s="440"/>
    </row>
    <row r="23" spans="1:66" ht="15" customHeight="1" thickBot="1">
      <c r="A23" s="287" t="s">
        <v>1473</v>
      </c>
      <c r="B23" s="289"/>
      <c r="C23" s="387"/>
      <c r="D23" s="330">
        <f>C19</f>
        <v>0</v>
      </c>
      <c r="E23" s="388">
        <f>D25-C23</f>
        <v>0</v>
      </c>
      <c r="F23" s="387"/>
      <c r="G23" s="330">
        <f>F19</f>
        <v>0</v>
      </c>
      <c r="H23" s="388">
        <f>G25-F23</f>
        <v>0</v>
      </c>
      <c r="I23" s="387"/>
      <c r="J23" s="330">
        <f>I19</f>
        <v>0</v>
      </c>
      <c r="K23" s="388">
        <f>J25-I23</f>
        <v>0</v>
      </c>
      <c r="L23" s="387"/>
      <c r="M23" s="330">
        <f>L19</f>
        <v>0</v>
      </c>
      <c r="N23" s="388">
        <f>M25-L23</f>
        <v>0</v>
      </c>
      <c r="O23" s="387"/>
      <c r="P23" s="330">
        <f>O19</f>
        <v>0</v>
      </c>
      <c r="Q23" s="388">
        <f>P25-O23</f>
        <v>0</v>
      </c>
      <c r="R23" s="387"/>
      <c r="S23" s="330">
        <f>R19</f>
        <v>0</v>
      </c>
      <c r="T23" s="388">
        <f>S25-R23</f>
        <v>0</v>
      </c>
      <c r="U23" s="387"/>
      <c r="V23" s="330">
        <f>U19</f>
        <v>0</v>
      </c>
      <c r="W23" s="388">
        <f>V25-U23</f>
        <v>0</v>
      </c>
      <c r="X23" s="387"/>
      <c r="Y23" s="330">
        <f>X19</f>
        <v>0</v>
      </c>
      <c r="Z23" s="388">
        <f>Y25-X23</f>
        <v>0</v>
      </c>
      <c r="AA23" s="387"/>
      <c r="AB23" s="330">
        <f>AA19</f>
        <v>0</v>
      </c>
      <c r="AC23" s="388">
        <f>AB25-AA23</f>
        <v>0</v>
      </c>
      <c r="AD23" s="387"/>
      <c r="AE23" s="330">
        <f>AD19</f>
        <v>0</v>
      </c>
      <c r="AF23" s="388">
        <f>AE25-AD23</f>
        <v>0</v>
      </c>
      <c r="AG23" s="387"/>
      <c r="AH23" s="330">
        <f>AG19</f>
        <v>0</v>
      </c>
      <c r="AI23" s="388">
        <f>AH25-AG23</f>
        <v>0</v>
      </c>
      <c r="AJ23" s="387"/>
      <c r="AK23" s="330">
        <f>AJ19</f>
        <v>0</v>
      </c>
      <c r="AL23" s="388">
        <f>AK25-AJ23</f>
        <v>0</v>
      </c>
      <c r="AM23" s="387"/>
      <c r="AN23" s="330">
        <f>AM19</f>
        <v>0</v>
      </c>
      <c r="AO23" s="388">
        <f>AN25-AM23</f>
        <v>0</v>
      </c>
      <c r="AP23" s="387"/>
      <c r="AQ23" s="330">
        <f>AP19</f>
        <v>0</v>
      </c>
      <c r="AR23" s="388">
        <f>AQ25-AP23</f>
        <v>0</v>
      </c>
      <c r="AS23" s="387"/>
      <c r="AT23" s="330">
        <f>AS19</f>
        <v>0</v>
      </c>
      <c r="AU23" s="388">
        <f>AT25-AS23</f>
        <v>0</v>
      </c>
      <c r="AV23" s="387"/>
      <c r="AW23" s="330">
        <f>AV19</f>
        <v>0</v>
      </c>
      <c r="AX23" s="388">
        <f>AW25-AV23</f>
        <v>0</v>
      </c>
      <c r="AY23" s="387"/>
      <c r="AZ23" s="330">
        <f>AY19</f>
        <v>0</v>
      </c>
      <c r="BA23" s="388">
        <f>AZ25-AY23</f>
        <v>0</v>
      </c>
      <c r="BB23" s="387"/>
      <c r="BC23" s="330">
        <f>BB19</f>
        <v>0</v>
      </c>
      <c r="BD23" s="388">
        <f>BC25-BB23</f>
        <v>0</v>
      </c>
      <c r="BE23" s="387"/>
      <c r="BF23" s="330">
        <f>BE19</f>
        <v>0</v>
      </c>
      <c r="BG23" s="388">
        <f>BF25-BE23</f>
        <v>0</v>
      </c>
      <c r="BH23" s="387"/>
      <c r="BI23" s="330">
        <f>BH19</f>
        <v>0</v>
      </c>
      <c r="BJ23" s="388">
        <f>BI25-BH23</f>
        <v>0</v>
      </c>
      <c r="BL23" s="360">
        <f>SUM(D23+G23+J23+M23+P23+S23+V23+Y23+AB23+AE23+AH23+AK23+AN23+AQ23+AT23+AW23+AZ23+BC23+BF23+BI23)</f>
        <v>0</v>
      </c>
      <c r="BM23" s="357" t="s">
        <v>1598</v>
      </c>
      <c r="BN23" s="360" t="b">
        <f>BL23='J.1 (a+b+c)'!C51</f>
        <v>1</v>
      </c>
    </row>
    <row r="24" spans="1:66" ht="15" customHeight="1" thickBot="1">
      <c r="A24" s="288" t="s">
        <v>1601</v>
      </c>
      <c r="B24" s="289"/>
      <c r="C24" s="422"/>
      <c r="D24" s="331">
        <f>D19</f>
        <v>0</v>
      </c>
      <c r="E24" s="426"/>
      <c r="F24" s="422"/>
      <c r="G24" s="331">
        <f>G19</f>
        <v>0</v>
      </c>
      <c r="H24" s="426"/>
      <c r="I24" s="422"/>
      <c r="J24" s="331">
        <f>J19</f>
        <v>0</v>
      </c>
      <c r="K24" s="426"/>
      <c r="L24" s="422"/>
      <c r="M24" s="331">
        <f>M19</f>
        <v>0</v>
      </c>
      <c r="N24" s="426"/>
      <c r="O24" s="422"/>
      <c r="P24" s="331">
        <f>P19</f>
        <v>0</v>
      </c>
      <c r="Q24" s="426"/>
      <c r="R24" s="422"/>
      <c r="S24" s="331">
        <f>S19</f>
        <v>0</v>
      </c>
      <c r="T24" s="426"/>
      <c r="U24" s="422"/>
      <c r="V24" s="331">
        <f>V19</f>
        <v>0</v>
      </c>
      <c r="W24" s="426"/>
      <c r="X24" s="422"/>
      <c r="Y24" s="331">
        <f>Y19</f>
        <v>0</v>
      </c>
      <c r="Z24" s="426"/>
      <c r="AA24" s="422"/>
      <c r="AB24" s="331">
        <f>AB19</f>
        <v>0</v>
      </c>
      <c r="AC24" s="426"/>
      <c r="AD24" s="422"/>
      <c r="AE24" s="331">
        <f>AE19</f>
        <v>0</v>
      </c>
      <c r="AF24" s="426"/>
      <c r="AG24" s="422"/>
      <c r="AH24" s="331">
        <f>AH19</f>
        <v>0</v>
      </c>
      <c r="AI24" s="426"/>
      <c r="AJ24" s="422"/>
      <c r="AK24" s="331">
        <f>AK19</f>
        <v>0</v>
      </c>
      <c r="AL24" s="426"/>
      <c r="AM24" s="422"/>
      <c r="AN24" s="331">
        <f>AN19</f>
        <v>0</v>
      </c>
      <c r="AO24" s="426"/>
      <c r="AP24" s="422"/>
      <c r="AQ24" s="331">
        <f>AQ19</f>
        <v>0</v>
      </c>
      <c r="AR24" s="426"/>
      <c r="AS24" s="422"/>
      <c r="AT24" s="331">
        <f>AT19</f>
        <v>0</v>
      </c>
      <c r="AU24" s="426"/>
      <c r="AV24" s="422"/>
      <c r="AW24" s="331">
        <f>AW19</f>
        <v>0</v>
      </c>
      <c r="AX24" s="426"/>
      <c r="AY24" s="422"/>
      <c r="AZ24" s="331">
        <f>AZ19</f>
        <v>0</v>
      </c>
      <c r="BA24" s="426"/>
      <c r="BB24" s="422"/>
      <c r="BC24" s="331">
        <f>BC19</f>
        <v>0</v>
      </c>
      <c r="BD24" s="426"/>
      <c r="BE24" s="422"/>
      <c r="BF24" s="331">
        <f>BF19</f>
        <v>0</v>
      </c>
      <c r="BG24" s="426"/>
      <c r="BH24" s="422"/>
      <c r="BI24" s="331">
        <f>BI19</f>
        <v>0</v>
      </c>
      <c r="BJ24" s="418"/>
      <c r="BL24" s="360">
        <f>SUM(D24+G24+J24+M24+P24+S24+V24+Y24+AB24+AE24+AH24+AK24+AN24+AQ24+AT24+AW24+AZ24+BC24+BF24+BI24)</f>
        <v>0</v>
      </c>
      <c r="BM24" s="358" t="s">
        <v>1602</v>
      </c>
      <c r="BN24" s="360" t="b">
        <f>BL24=SUM('J.1 (a+b+c)'!C52:C56)</f>
        <v>1</v>
      </c>
    </row>
    <row r="25" spans="1:66" ht="15" customHeight="1" thickBot="1">
      <c r="A25" s="288" t="s">
        <v>1600</v>
      </c>
      <c r="B25" s="289"/>
      <c r="C25" s="423"/>
      <c r="D25" s="332">
        <f>D23-D24</f>
        <v>0</v>
      </c>
      <c r="E25" s="427"/>
      <c r="F25" s="423"/>
      <c r="G25" s="332">
        <f>G23-G24</f>
        <v>0</v>
      </c>
      <c r="H25" s="427"/>
      <c r="I25" s="423"/>
      <c r="J25" s="332">
        <f>J23-J24</f>
        <v>0</v>
      </c>
      <c r="K25" s="427"/>
      <c r="L25" s="423"/>
      <c r="M25" s="332">
        <f>M23-M24</f>
        <v>0</v>
      </c>
      <c r="N25" s="427"/>
      <c r="O25" s="423"/>
      <c r="P25" s="332">
        <f>P23-P24</f>
        <v>0</v>
      </c>
      <c r="Q25" s="427"/>
      <c r="R25" s="423"/>
      <c r="S25" s="332">
        <f>S23-S24</f>
        <v>0</v>
      </c>
      <c r="T25" s="427"/>
      <c r="U25" s="423"/>
      <c r="V25" s="332">
        <f>V23-V24</f>
        <v>0</v>
      </c>
      <c r="W25" s="427"/>
      <c r="X25" s="423"/>
      <c r="Y25" s="332">
        <f>Y23-Y24</f>
        <v>0</v>
      </c>
      <c r="Z25" s="427"/>
      <c r="AA25" s="423"/>
      <c r="AB25" s="332">
        <f>AB23-AB24</f>
        <v>0</v>
      </c>
      <c r="AC25" s="427"/>
      <c r="AD25" s="423"/>
      <c r="AE25" s="332">
        <f>AE23-AE24</f>
        <v>0</v>
      </c>
      <c r="AF25" s="427"/>
      <c r="AG25" s="423"/>
      <c r="AH25" s="332">
        <f>AH23-AH24</f>
        <v>0</v>
      </c>
      <c r="AI25" s="427"/>
      <c r="AJ25" s="423"/>
      <c r="AK25" s="332">
        <f>AK23-AK24</f>
        <v>0</v>
      </c>
      <c r="AL25" s="427"/>
      <c r="AM25" s="423"/>
      <c r="AN25" s="332">
        <f>AN23-AN24</f>
        <v>0</v>
      </c>
      <c r="AO25" s="427"/>
      <c r="AP25" s="423"/>
      <c r="AQ25" s="332">
        <f>AQ23-AQ24</f>
        <v>0</v>
      </c>
      <c r="AR25" s="427"/>
      <c r="AS25" s="423"/>
      <c r="AT25" s="332">
        <f>AT23-AT24</f>
        <v>0</v>
      </c>
      <c r="AU25" s="427"/>
      <c r="AV25" s="423"/>
      <c r="AW25" s="332">
        <f>AW23-AW24</f>
        <v>0</v>
      </c>
      <c r="AX25" s="427"/>
      <c r="AY25" s="423"/>
      <c r="AZ25" s="332">
        <f>AZ23-AZ24</f>
        <v>0</v>
      </c>
      <c r="BA25" s="427"/>
      <c r="BB25" s="423"/>
      <c r="BC25" s="332">
        <f>BC23-BC24</f>
        <v>0</v>
      </c>
      <c r="BD25" s="427"/>
      <c r="BE25" s="423"/>
      <c r="BF25" s="332">
        <f>BF23-BF24</f>
        <v>0</v>
      </c>
      <c r="BG25" s="427"/>
      <c r="BH25" s="423"/>
      <c r="BI25" s="332">
        <f>BI23-BI24</f>
        <v>0</v>
      </c>
      <c r="BJ25" s="419"/>
      <c r="BL25" s="360">
        <f>BL23-BL24</f>
        <v>0</v>
      </c>
      <c r="BM25" s="358" t="s">
        <v>1599</v>
      </c>
      <c r="BN25" s="360" t="b">
        <f>BL25='J.1 (a+b+c)'!C57</f>
        <v>1</v>
      </c>
    </row>
    <row r="26" spans="1:66" ht="15" customHeight="1">
      <c r="A26" s="288" t="s">
        <v>1591</v>
      </c>
      <c r="B26" s="291" t="s">
        <v>1595</v>
      </c>
      <c r="C26" s="423"/>
      <c r="D26" s="333"/>
      <c r="E26" s="427"/>
      <c r="F26" s="423"/>
      <c r="G26" s="333"/>
      <c r="H26" s="427"/>
      <c r="I26" s="423"/>
      <c r="J26" s="333"/>
      <c r="K26" s="427"/>
      <c r="L26" s="423"/>
      <c r="M26" s="333"/>
      <c r="N26" s="427"/>
      <c r="O26" s="423"/>
      <c r="P26" s="333"/>
      <c r="Q26" s="427"/>
      <c r="R26" s="423"/>
      <c r="S26" s="333"/>
      <c r="T26" s="427"/>
      <c r="U26" s="423"/>
      <c r="V26" s="333"/>
      <c r="W26" s="427"/>
      <c r="X26" s="423"/>
      <c r="Y26" s="333"/>
      <c r="Z26" s="427"/>
      <c r="AA26" s="423"/>
      <c r="AB26" s="333"/>
      <c r="AC26" s="427"/>
      <c r="AD26" s="423"/>
      <c r="AE26" s="333"/>
      <c r="AF26" s="427"/>
      <c r="AG26" s="423"/>
      <c r="AH26" s="333"/>
      <c r="AI26" s="427"/>
      <c r="AJ26" s="423"/>
      <c r="AK26" s="333"/>
      <c r="AL26" s="427"/>
      <c r="AM26" s="423"/>
      <c r="AN26" s="333"/>
      <c r="AO26" s="427"/>
      <c r="AP26" s="423"/>
      <c r="AQ26" s="333"/>
      <c r="AR26" s="427"/>
      <c r="AS26" s="423"/>
      <c r="AT26" s="333"/>
      <c r="AU26" s="427"/>
      <c r="AV26" s="423"/>
      <c r="AW26" s="333"/>
      <c r="AX26" s="427"/>
      <c r="AY26" s="423"/>
      <c r="AZ26" s="333"/>
      <c r="BA26" s="427"/>
      <c r="BB26" s="423"/>
      <c r="BC26" s="333"/>
      <c r="BD26" s="427"/>
      <c r="BE26" s="423"/>
      <c r="BF26" s="333"/>
      <c r="BG26" s="427"/>
      <c r="BH26" s="423"/>
      <c r="BI26" s="333"/>
      <c r="BJ26" s="419"/>
      <c r="BL26" s="360">
        <f>SUM(D26:BI26)</f>
        <v>0</v>
      </c>
      <c r="BM26" s="358" t="s">
        <v>1603</v>
      </c>
      <c r="BN26" s="360" t="b">
        <f>BL26='J.1 (a+b+c)'!C49</f>
        <v>1</v>
      </c>
    </row>
    <row r="27" spans="1:66" ht="15" customHeight="1" thickBot="1">
      <c r="A27" s="288" t="s">
        <v>1608</v>
      </c>
      <c r="B27" s="289"/>
      <c r="C27" s="423"/>
      <c r="D27" s="334">
        <f>D25*'J.1 (a+b+c)'!$C$50</f>
        <v>0</v>
      </c>
      <c r="E27" s="427"/>
      <c r="F27" s="423"/>
      <c r="G27" s="334">
        <f>G25*'J.1 (a+b+c)'!$C$50</f>
        <v>0</v>
      </c>
      <c r="H27" s="427"/>
      <c r="I27" s="423"/>
      <c r="J27" s="334">
        <f>J25*'J.1 (a+b+c)'!$C$50</f>
        <v>0</v>
      </c>
      <c r="K27" s="427"/>
      <c r="L27" s="423"/>
      <c r="M27" s="334">
        <f>M25*'J.1 (a+b+c)'!$C$50</f>
        <v>0</v>
      </c>
      <c r="N27" s="427"/>
      <c r="O27" s="423"/>
      <c r="P27" s="334">
        <f>P25*'J.1 (a+b+c)'!$C$50</f>
        <v>0</v>
      </c>
      <c r="Q27" s="427"/>
      <c r="R27" s="423"/>
      <c r="S27" s="334">
        <f>S25*'J.1 (a+b+c)'!$C$50</f>
        <v>0</v>
      </c>
      <c r="T27" s="427"/>
      <c r="U27" s="423"/>
      <c r="V27" s="334">
        <f>V25*'J.1 (a+b+c)'!$C$50</f>
        <v>0</v>
      </c>
      <c r="W27" s="427"/>
      <c r="X27" s="423"/>
      <c r="Y27" s="334">
        <f>Y25*'J.1 (a+b+c)'!$C$50</f>
        <v>0</v>
      </c>
      <c r="Z27" s="427"/>
      <c r="AA27" s="423"/>
      <c r="AB27" s="334">
        <f>AB25*'J.1 (a+b+c)'!$C$50</f>
        <v>0</v>
      </c>
      <c r="AC27" s="427"/>
      <c r="AD27" s="423"/>
      <c r="AE27" s="334">
        <f>AE25*'J.1 (a+b+c)'!$C$50</f>
        <v>0</v>
      </c>
      <c r="AF27" s="427"/>
      <c r="AG27" s="423"/>
      <c r="AH27" s="334">
        <f>AH25*'J.1 (a+b+c)'!$C$50</f>
        <v>0</v>
      </c>
      <c r="AI27" s="427"/>
      <c r="AJ27" s="423"/>
      <c r="AK27" s="334">
        <f>AK25*'J.1 (a+b+c)'!$C$50</f>
        <v>0</v>
      </c>
      <c r="AL27" s="427"/>
      <c r="AM27" s="423"/>
      <c r="AN27" s="334">
        <f>AN25*'J.1 (a+b+c)'!$C$50</f>
        <v>0</v>
      </c>
      <c r="AO27" s="427"/>
      <c r="AP27" s="423"/>
      <c r="AQ27" s="334">
        <f>AQ25*'J.1 (a+b+c)'!$C$50</f>
        <v>0</v>
      </c>
      <c r="AR27" s="427"/>
      <c r="AS27" s="423"/>
      <c r="AT27" s="334">
        <f>AT25*'J.1 (a+b+c)'!$C$50</f>
        <v>0</v>
      </c>
      <c r="AU27" s="427"/>
      <c r="AV27" s="423"/>
      <c r="AW27" s="334">
        <f>AW25*'J.1 (a+b+c)'!$C$50</f>
        <v>0</v>
      </c>
      <c r="AX27" s="427"/>
      <c r="AY27" s="423"/>
      <c r="AZ27" s="334">
        <f>AZ25*'J.1 (a+b+c)'!$C$50</f>
        <v>0</v>
      </c>
      <c r="BA27" s="427"/>
      <c r="BB27" s="423"/>
      <c r="BC27" s="334">
        <f>BC25*'J.1 (a+b+c)'!$C$50</f>
        <v>0</v>
      </c>
      <c r="BD27" s="427"/>
      <c r="BE27" s="423"/>
      <c r="BF27" s="334">
        <f>BF25*'J.1 (a+b+c)'!$C$50</f>
        <v>0</v>
      </c>
      <c r="BG27" s="427"/>
      <c r="BH27" s="423"/>
      <c r="BI27" s="334">
        <f>BI25*'J.1 (a+b+c)'!$C$50</f>
        <v>0</v>
      </c>
      <c r="BJ27" s="419"/>
      <c r="BL27" s="360">
        <f>SUM(D27:BI27)</f>
        <v>0</v>
      </c>
      <c r="BM27" s="362" t="s">
        <v>1635</v>
      </c>
      <c r="BN27" s="385"/>
    </row>
    <row r="28" spans="1:66" ht="15" customHeight="1" thickBot="1">
      <c r="A28" s="373" t="s">
        <v>1615</v>
      </c>
      <c r="B28" s="289"/>
      <c r="C28" s="423"/>
      <c r="D28" s="335">
        <f>H37</f>
        <v>0</v>
      </c>
      <c r="E28" s="427"/>
      <c r="F28" s="423"/>
      <c r="G28" s="335">
        <f>H38</f>
        <v>0</v>
      </c>
      <c r="H28" s="427"/>
      <c r="I28" s="423"/>
      <c r="J28" s="335">
        <f>H39</f>
        <v>0</v>
      </c>
      <c r="K28" s="427"/>
      <c r="L28" s="423"/>
      <c r="M28" s="335">
        <f>H40</f>
        <v>0</v>
      </c>
      <c r="N28" s="427"/>
      <c r="O28" s="423"/>
      <c r="P28" s="335">
        <f>H41</f>
        <v>0</v>
      </c>
      <c r="Q28" s="427"/>
      <c r="R28" s="423"/>
      <c r="S28" s="335">
        <f>H42</f>
        <v>0</v>
      </c>
      <c r="T28" s="427"/>
      <c r="U28" s="423"/>
      <c r="V28" s="335">
        <f>H43</f>
        <v>0</v>
      </c>
      <c r="W28" s="427"/>
      <c r="X28" s="423"/>
      <c r="Y28" s="335">
        <f>H44</f>
        <v>0</v>
      </c>
      <c r="Z28" s="427"/>
      <c r="AA28" s="423"/>
      <c r="AB28" s="335">
        <f>H45</f>
        <v>0</v>
      </c>
      <c r="AC28" s="427"/>
      <c r="AD28" s="423"/>
      <c r="AE28" s="335">
        <f>H46</f>
        <v>0</v>
      </c>
      <c r="AF28" s="427"/>
      <c r="AG28" s="423"/>
      <c r="AH28" s="335">
        <f>H47</f>
        <v>0</v>
      </c>
      <c r="AI28" s="427"/>
      <c r="AJ28" s="423"/>
      <c r="AK28" s="335">
        <f>H48</f>
        <v>0</v>
      </c>
      <c r="AL28" s="427"/>
      <c r="AM28" s="423"/>
      <c r="AN28" s="335">
        <f>H49</f>
        <v>0</v>
      </c>
      <c r="AO28" s="427"/>
      <c r="AP28" s="423"/>
      <c r="AQ28" s="335">
        <f>H50</f>
        <v>0</v>
      </c>
      <c r="AR28" s="427"/>
      <c r="AS28" s="423"/>
      <c r="AT28" s="335">
        <f>H51</f>
        <v>0</v>
      </c>
      <c r="AU28" s="427"/>
      <c r="AV28" s="423"/>
      <c r="AW28" s="335">
        <f>H52</f>
        <v>0</v>
      </c>
      <c r="AX28" s="427"/>
      <c r="AY28" s="423"/>
      <c r="AZ28" s="335">
        <f>H53</f>
        <v>0</v>
      </c>
      <c r="BA28" s="427"/>
      <c r="BB28" s="423"/>
      <c r="BC28" s="335">
        <f>H54</f>
        <v>0</v>
      </c>
      <c r="BD28" s="427"/>
      <c r="BE28" s="423"/>
      <c r="BF28" s="335">
        <f>H55</f>
        <v>0</v>
      </c>
      <c r="BG28" s="427"/>
      <c r="BH28" s="423"/>
      <c r="BI28" s="335">
        <f>H56</f>
        <v>0</v>
      </c>
      <c r="BJ28" s="419"/>
      <c r="BL28" s="368">
        <f>SUM(D28:BI28)</f>
        <v>0</v>
      </c>
      <c r="BM28" s="362" t="s">
        <v>1636</v>
      </c>
      <c r="BN28" s="385"/>
    </row>
    <row r="29" spans="1:66" s="297" customFormat="1" ht="20.25" customHeight="1" thickBot="1">
      <c r="A29" s="328" t="s">
        <v>1561</v>
      </c>
      <c r="B29" s="289"/>
      <c r="C29" s="424"/>
      <c r="D29" s="367">
        <f>MIN(D26,D27)+D28</f>
        <v>0</v>
      </c>
      <c r="E29" s="428"/>
      <c r="F29" s="424"/>
      <c r="G29" s="367">
        <f>MIN(G26,G27)+G28</f>
        <v>0</v>
      </c>
      <c r="H29" s="428"/>
      <c r="I29" s="424"/>
      <c r="J29" s="367">
        <f>MIN(J26,J27)+J28</f>
        <v>0</v>
      </c>
      <c r="K29" s="428"/>
      <c r="L29" s="424"/>
      <c r="M29" s="367">
        <f>MIN(M26,M27)+M28</f>
        <v>0</v>
      </c>
      <c r="N29" s="428"/>
      <c r="O29" s="424"/>
      <c r="P29" s="367">
        <f>MIN(P26,P27)+P28</f>
        <v>0</v>
      </c>
      <c r="Q29" s="428"/>
      <c r="R29" s="424"/>
      <c r="S29" s="367">
        <f>MIN(S26,S27)+S28</f>
        <v>0</v>
      </c>
      <c r="T29" s="428"/>
      <c r="U29" s="424"/>
      <c r="V29" s="367">
        <f>MIN(V26,V27)+V28</f>
        <v>0</v>
      </c>
      <c r="W29" s="428"/>
      <c r="X29" s="424"/>
      <c r="Y29" s="367">
        <f>MIN(Y26,Y27)+Y28</f>
        <v>0</v>
      </c>
      <c r="Z29" s="428"/>
      <c r="AA29" s="424"/>
      <c r="AB29" s="367">
        <f>MIN(AB26,AB27)+AB28</f>
        <v>0</v>
      </c>
      <c r="AC29" s="428"/>
      <c r="AD29" s="424"/>
      <c r="AE29" s="367">
        <f>MIN(AE26,AE27)+AE28</f>
        <v>0</v>
      </c>
      <c r="AF29" s="428"/>
      <c r="AG29" s="424"/>
      <c r="AH29" s="367">
        <f>MIN(AH26,AH27)+AH28</f>
        <v>0</v>
      </c>
      <c r="AI29" s="428"/>
      <c r="AJ29" s="424"/>
      <c r="AK29" s="367">
        <f>MIN(AK26,AK27)+AK28</f>
        <v>0</v>
      </c>
      <c r="AL29" s="428"/>
      <c r="AM29" s="424"/>
      <c r="AN29" s="367">
        <f>MIN(AN26,AN27)+AN28</f>
        <v>0</v>
      </c>
      <c r="AO29" s="428"/>
      <c r="AP29" s="424"/>
      <c r="AQ29" s="367">
        <f>MIN(AQ26,AQ27)+AQ28</f>
        <v>0</v>
      </c>
      <c r="AR29" s="428"/>
      <c r="AS29" s="424"/>
      <c r="AT29" s="367">
        <f>MIN(AT26,AT27)+AT28</f>
        <v>0</v>
      </c>
      <c r="AU29" s="428"/>
      <c r="AV29" s="424"/>
      <c r="AW29" s="367">
        <f>MIN(AW26,AW27)+AW28</f>
        <v>0</v>
      </c>
      <c r="AX29" s="428"/>
      <c r="AY29" s="424"/>
      <c r="AZ29" s="367">
        <f>MIN(AZ26,AZ27)+AZ28</f>
        <v>0</v>
      </c>
      <c r="BA29" s="428"/>
      <c r="BB29" s="424"/>
      <c r="BC29" s="367">
        <f>MIN(BC26,BC27)+BC28</f>
        <v>0</v>
      </c>
      <c r="BD29" s="428"/>
      <c r="BE29" s="424"/>
      <c r="BF29" s="367">
        <f>MIN(BF26,BF27)+BF28</f>
        <v>0</v>
      </c>
      <c r="BG29" s="428"/>
      <c r="BH29" s="424"/>
      <c r="BI29" s="367">
        <f>MIN(BI26,BI27)+BI28</f>
        <v>0</v>
      </c>
      <c r="BJ29" s="420"/>
      <c r="BK29" s="283"/>
      <c r="BL29" s="370">
        <f>SUM(D29:BI29)</f>
        <v>0</v>
      </c>
      <c r="BM29" s="358" t="s">
        <v>1604</v>
      </c>
      <c r="BN29" s="386" t="b">
        <f>BL29='J.1 (a+b+c)'!C59</f>
        <v>1</v>
      </c>
    </row>
    <row r="30" spans="1:66" ht="15" customHeight="1" thickBot="1">
      <c r="A30" s="288" t="s">
        <v>1586</v>
      </c>
      <c r="B30" s="289"/>
      <c r="C30" s="423"/>
      <c r="D30" s="331">
        <f>D$25-D$29</f>
        <v>0</v>
      </c>
      <c r="E30" s="427"/>
      <c r="F30" s="423"/>
      <c r="G30" s="331">
        <f>G$25-G$29</f>
        <v>0</v>
      </c>
      <c r="H30" s="427"/>
      <c r="I30" s="423"/>
      <c r="J30" s="331">
        <f>J$25-J$29</f>
        <v>0</v>
      </c>
      <c r="K30" s="427"/>
      <c r="L30" s="423"/>
      <c r="M30" s="331">
        <f>M$25-M$29</f>
        <v>0</v>
      </c>
      <c r="N30" s="427"/>
      <c r="O30" s="423"/>
      <c r="P30" s="331">
        <f>P$25-P$29</f>
        <v>0</v>
      </c>
      <c r="Q30" s="427"/>
      <c r="R30" s="423"/>
      <c r="S30" s="331">
        <f>S$25-S$29</f>
        <v>0</v>
      </c>
      <c r="T30" s="427"/>
      <c r="U30" s="423"/>
      <c r="V30" s="331">
        <f>V$25-V$29</f>
        <v>0</v>
      </c>
      <c r="W30" s="427"/>
      <c r="X30" s="423"/>
      <c r="Y30" s="331">
        <f>Y$25-Y$29</f>
        <v>0</v>
      </c>
      <c r="Z30" s="427"/>
      <c r="AA30" s="423"/>
      <c r="AB30" s="331">
        <f>AB$25-AB$29</f>
        <v>0</v>
      </c>
      <c r="AC30" s="427"/>
      <c r="AD30" s="423"/>
      <c r="AE30" s="331">
        <f>AE$25-AE$29</f>
        <v>0</v>
      </c>
      <c r="AF30" s="427"/>
      <c r="AG30" s="423"/>
      <c r="AH30" s="331">
        <f>AH$25-AH$29</f>
        <v>0</v>
      </c>
      <c r="AI30" s="427"/>
      <c r="AJ30" s="423"/>
      <c r="AK30" s="331">
        <f>AK$25-AK$29</f>
        <v>0</v>
      </c>
      <c r="AL30" s="427"/>
      <c r="AM30" s="423"/>
      <c r="AN30" s="331">
        <f>AN$25-AN$29</f>
        <v>0</v>
      </c>
      <c r="AO30" s="427"/>
      <c r="AP30" s="423"/>
      <c r="AQ30" s="331">
        <f>AQ$25-AQ$29</f>
        <v>0</v>
      </c>
      <c r="AR30" s="427"/>
      <c r="AS30" s="423"/>
      <c r="AT30" s="331">
        <f>AT$25-AT$29</f>
        <v>0</v>
      </c>
      <c r="AU30" s="427"/>
      <c r="AV30" s="423"/>
      <c r="AW30" s="331">
        <f>AW$25-AW$29</f>
        <v>0</v>
      </c>
      <c r="AX30" s="427"/>
      <c r="AY30" s="423"/>
      <c r="AZ30" s="331">
        <f>AZ$25-AZ$29</f>
        <v>0</v>
      </c>
      <c r="BA30" s="427"/>
      <c r="BB30" s="423"/>
      <c r="BC30" s="331">
        <f>BC$25-BC$29</f>
        <v>0</v>
      </c>
      <c r="BD30" s="427"/>
      <c r="BE30" s="423"/>
      <c r="BF30" s="331">
        <f>BF$25-BF$29</f>
        <v>0</v>
      </c>
      <c r="BG30" s="427"/>
      <c r="BH30" s="423"/>
      <c r="BI30" s="331">
        <f>BI$25-BI$29</f>
        <v>0</v>
      </c>
      <c r="BJ30" s="419"/>
      <c r="BL30" s="369">
        <f>SUM(D30+G30+J30+M30+P30+S30+V30+Y30+AB30+AE30+AH30+AK30+AN30+AQ30+AT30+AW30+AZ30+BC30+BF30+BI30)</f>
        <v>0</v>
      </c>
      <c r="BM30" s="358" t="s">
        <v>1605</v>
      </c>
      <c r="BN30" s="385"/>
    </row>
    <row r="31" spans="1:66" ht="15" customHeight="1" thickBot="1">
      <c r="A31" s="287" t="s">
        <v>1474</v>
      </c>
      <c r="B31" s="291" t="s">
        <v>1568</v>
      </c>
      <c r="C31" s="423"/>
      <c r="D31" s="365">
        <f>'J.2 (a+b)'!D33</f>
        <v>0</v>
      </c>
      <c r="E31" s="427"/>
      <c r="F31" s="423"/>
      <c r="G31" s="365">
        <f>'J.2 (a+b)'!E33</f>
        <v>0</v>
      </c>
      <c r="H31" s="427"/>
      <c r="I31" s="423"/>
      <c r="J31" s="365">
        <f>'J.2 (a+b)'!F33</f>
        <v>0</v>
      </c>
      <c r="K31" s="427"/>
      <c r="L31" s="423"/>
      <c r="M31" s="365">
        <f>'J.2 (a+b)'!G33</f>
        <v>0</v>
      </c>
      <c r="N31" s="427"/>
      <c r="O31" s="423"/>
      <c r="P31" s="365">
        <f>'J.2 (a+b)'!H33</f>
        <v>0</v>
      </c>
      <c r="Q31" s="427"/>
      <c r="R31" s="423"/>
      <c r="S31" s="365">
        <f>'J.2 (a+b)'!I33</f>
        <v>0</v>
      </c>
      <c r="T31" s="427"/>
      <c r="U31" s="423"/>
      <c r="V31" s="365">
        <f>'J.2 (a+b)'!J33</f>
        <v>0</v>
      </c>
      <c r="W31" s="427"/>
      <c r="X31" s="423"/>
      <c r="Y31" s="365">
        <f>'J.2 (a+b)'!K33</f>
        <v>0</v>
      </c>
      <c r="Z31" s="427"/>
      <c r="AA31" s="423"/>
      <c r="AB31" s="365">
        <f>'J.2 (a+b)'!L33</f>
        <v>0</v>
      </c>
      <c r="AC31" s="427"/>
      <c r="AD31" s="423"/>
      <c r="AE31" s="365">
        <f>'J.2 (a+b)'!O33</f>
        <v>0</v>
      </c>
      <c r="AF31" s="427"/>
      <c r="AG31" s="423"/>
      <c r="AH31" s="365">
        <f>'J.2 (a+b)'!R33</f>
        <v>0</v>
      </c>
      <c r="AI31" s="427"/>
      <c r="AJ31" s="423"/>
      <c r="AK31" s="365">
        <f>'J.2 (a+b)'!U33</f>
        <v>0</v>
      </c>
      <c r="AL31" s="427"/>
      <c r="AM31" s="423"/>
      <c r="AN31" s="365">
        <f>'J.2 (a+b)'!X33</f>
        <v>0</v>
      </c>
      <c r="AO31" s="427"/>
      <c r="AP31" s="423"/>
      <c r="AQ31" s="365">
        <f>'J.2 (a+b)'!AA33</f>
        <v>0</v>
      </c>
      <c r="AR31" s="427"/>
      <c r="AS31" s="423"/>
      <c r="AT31" s="365">
        <f>'J.2 (a+b)'!AD33</f>
        <v>0</v>
      </c>
      <c r="AU31" s="427"/>
      <c r="AV31" s="423"/>
      <c r="AW31" s="365">
        <f>'J.2 (a+b)'!AG33</f>
        <v>0</v>
      </c>
      <c r="AX31" s="427"/>
      <c r="AY31" s="423"/>
      <c r="AZ31" s="365">
        <f>'J.2 (a+b)'!AJ33</f>
        <v>0</v>
      </c>
      <c r="BA31" s="427"/>
      <c r="BB31" s="423"/>
      <c r="BC31" s="365">
        <f>'J.2 (a+b)'!AM33</f>
        <v>0</v>
      </c>
      <c r="BD31" s="427"/>
      <c r="BE31" s="423"/>
      <c r="BF31" s="365">
        <f>'J.2 (a+b)'!AP33</f>
        <v>0</v>
      </c>
      <c r="BG31" s="427"/>
      <c r="BH31" s="423"/>
      <c r="BI31" s="365">
        <f>'J.2 (a+b)'!M33</f>
        <v>0</v>
      </c>
      <c r="BJ31" s="419"/>
      <c r="BL31" s="368">
        <f>SUM(D31:BI31)</f>
        <v>0</v>
      </c>
      <c r="BM31" s="358" t="s">
        <v>1606</v>
      </c>
      <c r="BN31" s="360" t="b">
        <f>BL31='J.1 (a+b+c)'!C60</f>
        <v>1</v>
      </c>
    </row>
    <row r="32" spans="1:66" ht="15" customHeight="1" thickBot="1">
      <c r="A32" s="364" t="s">
        <v>1587</v>
      </c>
      <c r="B32" s="289"/>
      <c r="C32" s="425"/>
      <c r="D32" s="366">
        <f>D29-D31</f>
        <v>0</v>
      </c>
      <c r="E32" s="429"/>
      <c r="F32" s="425"/>
      <c r="G32" s="366">
        <f>G29-G31</f>
        <v>0</v>
      </c>
      <c r="H32" s="429"/>
      <c r="I32" s="425"/>
      <c r="J32" s="366">
        <f>J29-J31</f>
        <v>0</v>
      </c>
      <c r="K32" s="429"/>
      <c r="L32" s="425"/>
      <c r="M32" s="366">
        <f>M29-M31</f>
        <v>0</v>
      </c>
      <c r="N32" s="429"/>
      <c r="O32" s="425"/>
      <c r="P32" s="366">
        <f>P29-P31</f>
        <v>0</v>
      </c>
      <c r="Q32" s="429"/>
      <c r="R32" s="425"/>
      <c r="S32" s="366">
        <f>S29-S31</f>
        <v>0</v>
      </c>
      <c r="T32" s="429"/>
      <c r="U32" s="425"/>
      <c r="V32" s="366">
        <f>V29-V31</f>
        <v>0</v>
      </c>
      <c r="W32" s="429"/>
      <c r="X32" s="425"/>
      <c r="Y32" s="366">
        <f>Y29-Y31</f>
        <v>0</v>
      </c>
      <c r="Z32" s="429"/>
      <c r="AA32" s="425"/>
      <c r="AB32" s="366">
        <f>AB29-AB31</f>
        <v>0</v>
      </c>
      <c r="AC32" s="429"/>
      <c r="AD32" s="425"/>
      <c r="AE32" s="366">
        <f>AE29-AE31</f>
        <v>0</v>
      </c>
      <c r="AF32" s="429"/>
      <c r="AG32" s="425"/>
      <c r="AH32" s="366">
        <f>AH29-AH31</f>
        <v>0</v>
      </c>
      <c r="AI32" s="429"/>
      <c r="AJ32" s="425"/>
      <c r="AK32" s="366">
        <f>AK29-AK31</f>
        <v>0</v>
      </c>
      <c r="AL32" s="429"/>
      <c r="AM32" s="425"/>
      <c r="AN32" s="366">
        <f>AN29-AN31</f>
        <v>0</v>
      </c>
      <c r="AO32" s="429"/>
      <c r="AP32" s="425"/>
      <c r="AQ32" s="366">
        <f>AQ29-AQ31</f>
        <v>0</v>
      </c>
      <c r="AR32" s="429"/>
      <c r="AS32" s="425"/>
      <c r="AT32" s="366">
        <f>AT29-AT31</f>
        <v>0</v>
      </c>
      <c r="AU32" s="429"/>
      <c r="AV32" s="425"/>
      <c r="AW32" s="366">
        <f>AW29-AW31</f>
        <v>0</v>
      </c>
      <c r="AX32" s="429"/>
      <c r="AY32" s="425"/>
      <c r="AZ32" s="366">
        <f>AZ29-AZ31</f>
        <v>0</v>
      </c>
      <c r="BA32" s="429"/>
      <c r="BB32" s="425"/>
      <c r="BC32" s="366">
        <f>BC29-BC31</f>
        <v>0</v>
      </c>
      <c r="BD32" s="429"/>
      <c r="BE32" s="425"/>
      <c r="BF32" s="366">
        <f>BF29-BF31</f>
        <v>0</v>
      </c>
      <c r="BG32" s="429"/>
      <c r="BH32" s="425"/>
      <c r="BI32" s="366">
        <f>BI29-BI31</f>
        <v>0</v>
      </c>
      <c r="BJ32" s="421"/>
      <c r="BL32" s="371">
        <f>SUM(D32:BI32)</f>
        <v>0</v>
      </c>
      <c r="BM32" s="359" t="s">
        <v>1607</v>
      </c>
      <c r="BN32" s="360" t="b">
        <f>ROUND(BL32,2)=ROUND('J.1 (a+b+c)'!C63,2)</f>
        <v>1</v>
      </c>
    </row>
    <row r="33" spans="2:64" ht="12.75">
      <c r="B33" s="363"/>
      <c r="C33" s="363"/>
      <c r="D33" s="363"/>
      <c r="E33" s="363"/>
      <c r="F33" s="363"/>
      <c r="G33" s="363"/>
      <c r="H33" s="363"/>
      <c r="I33" s="363"/>
      <c r="J33" s="363"/>
      <c r="K33" s="363"/>
      <c r="L33" s="363"/>
      <c r="M33" s="363"/>
      <c r="N33" s="363"/>
      <c r="O33" s="363"/>
      <c r="P33" s="363"/>
      <c r="Q33" s="363"/>
      <c r="R33" s="363"/>
      <c r="S33" s="363"/>
      <c r="T33" s="363"/>
      <c r="U33" s="363"/>
      <c r="V33" s="363"/>
      <c r="W33" s="363"/>
      <c r="X33" s="363"/>
      <c r="Y33" s="363"/>
      <c r="Z33" s="363"/>
      <c r="AA33" s="363"/>
      <c r="AB33" s="363"/>
      <c r="AC33" s="363"/>
      <c r="AD33" s="363"/>
      <c r="AE33" s="363"/>
      <c r="AF33" s="363"/>
      <c r="AG33" s="363"/>
      <c r="AH33" s="363"/>
      <c r="AI33" s="363"/>
      <c r="AJ33" s="363"/>
      <c r="AK33" s="363"/>
      <c r="AL33" s="363"/>
      <c r="AM33" s="363"/>
      <c r="AN33" s="363"/>
      <c r="AO33" s="363"/>
      <c r="AP33" s="363"/>
      <c r="AQ33" s="363"/>
      <c r="AR33" s="363"/>
      <c r="AS33" s="363"/>
      <c r="AT33" s="363"/>
      <c r="AU33" s="363"/>
      <c r="AV33" s="363"/>
      <c r="AW33" s="363"/>
      <c r="AX33" s="363"/>
      <c r="AY33" s="363"/>
      <c r="AZ33" s="363"/>
      <c r="BA33" s="363"/>
      <c r="BB33" s="363"/>
      <c r="BC33" s="363"/>
      <c r="BD33" s="363"/>
      <c r="BE33" s="363"/>
      <c r="BF33" s="363"/>
      <c r="BG33" s="363"/>
      <c r="BH33" s="363"/>
      <c r="BI33" s="363"/>
      <c r="BJ33" s="363"/>
      <c r="BK33" s="363"/>
      <c r="BL33" s="363"/>
    </row>
    <row r="34" spans="2:64" ht="13.5" thickBot="1">
      <c r="B34" s="285"/>
      <c r="C34" s="285"/>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5"/>
      <c r="AV34" s="285"/>
      <c r="AW34" s="285"/>
      <c r="AX34" s="285"/>
      <c r="AY34" s="285"/>
      <c r="AZ34" s="285"/>
      <c r="BA34" s="285"/>
      <c r="BB34" s="285"/>
      <c r="BC34" s="285"/>
      <c r="BD34" s="285"/>
      <c r="BE34" s="285"/>
      <c r="BF34" s="285"/>
      <c r="BG34" s="285"/>
      <c r="BH34" s="285"/>
      <c r="BI34" s="285"/>
      <c r="BJ34" s="285"/>
      <c r="BK34" s="285"/>
      <c r="BL34" s="285"/>
    </row>
    <row r="35" spans="2:64" ht="44.25" customHeight="1" thickBot="1">
      <c r="B35" s="447" t="s">
        <v>1633</v>
      </c>
      <c r="C35" s="448"/>
      <c r="D35" s="448"/>
      <c r="E35" s="448"/>
      <c r="F35" s="448"/>
      <c r="G35" s="448"/>
      <c r="H35" s="449"/>
      <c r="BL35" s="286"/>
    </row>
    <row r="36" spans="1:66" ht="99" customHeight="1" thickBot="1">
      <c r="A36" s="361"/>
      <c r="B36" s="372" t="s">
        <v>120</v>
      </c>
      <c r="C36" s="372" t="s">
        <v>1609</v>
      </c>
      <c r="D36" s="372" t="s">
        <v>1610</v>
      </c>
      <c r="E36" s="372" t="s">
        <v>1611</v>
      </c>
      <c r="F36" s="372" t="s">
        <v>1613</v>
      </c>
      <c r="G36" s="372" t="s">
        <v>1614</v>
      </c>
      <c r="H36" s="372" t="s">
        <v>1615</v>
      </c>
      <c r="BN36" s="285"/>
    </row>
    <row r="37" spans="1:8" ht="12.75" customHeight="1">
      <c r="A37" s="286"/>
      <c r="B37" s="340" t="s">
        <v>1463</v>
      </c>
      <c r="C37" s="341">
        <f>D26</f>
        <v>0</v>
      </c>
      <c r="D37" s="341">
        <f>D27</f>
        <v>0</v>
      </c>
      <c r="E37" s="341">
        <f>IF(D37&gt;C37,D37-C37,0)</f>
        <v>0</v>
      </c>
      <c r="F37" s="343">
        <f>MIN(C37:D37)</f>
        <v>0</v>
      </c>
      <c r="G37" s="441"/>
      <c r="H37" s="343">
        <f>IF(E37&gt;0,(E37/$E$57)*$G$57,0)</f>
        <v>0</v>
      </c>
    </row>
    <row r="38" spans="1:8" ht="12.75">
      <c r="A38" s="286"/>
      <c r="B38" s="342" t="s">
        <v>1464</v>
      </c>
      <c r="C38" s="329">
        <f>G26</f>
        <v>0</v>
      </c>
      <c r="D38" s="329">
        <f>G27</f>
        <v>0</v>
      </c>
      <c r="E38" s="329">
        <f aca="true" t="shared" si="3" ref="E38:E56">IF(D38&gt;C38,D38-C38,0)</f>
        <v>0</v>
      </c>
      <c r="F38" s="344">
        <f aca="true" t="shared" si="4" ref="F38:F56">MIN(C38:D38)</f>
        <v>0</v>
      </c>
      <c r="G38" s="442"/>
      <c r="H38" s="344">
        <f aca="true" t="shared" si="5" ref="H38:H56">IF(E38&gt;0,(E38/$E$57)*$G$57,0)</f>
        <v>0</v>
      </c>
    </row>
    <row r="39" spans="1:8" ht="12.75">
      <c r="A39" s="286"/>
      <c r="B39" s="342" t="s">
        <v>1465</v>
      </c>
      <c r="C39" s="329">
        <f>J26</f>
        <v>0</v>
      </c>
      <c r="D39" s="329">
        <f>J27</f>
        <v>0</v>
      </c>
      <c r="E39" s="329">
        <f t="shared" si="3"/>
        <v>0</v>
      </c>
      <c r="F39" s="344">
        <f t="shared" si="4"/>
        <v>0</v>
      </c>
      <c r="G39" s="442"/>
      <c r="H39" s="344">
        <f t="shared" si="5"/>
        <v>0</v>
      </c>
    </row>
    <row r="40" spans="1:8" ht="12.75">
      <c r="A40" s="286"/>
      <c r="B40" s="342" t="s">
        <v>1466</v>
      </c>
      <c r="C40" s="329">
        <f>M26</f>
        <v>0</v>
      </c>
      <c r="D40" s="329">
        <f>M27</f>
        <v>0</v>
      </c>
      <c r="E40" s="329">
        <f t="shared" si="3"/>
        <v>0</v>
      </c>
      <c r="F40" s="344">
        <f t="shared" si="4"/>
        <v>0</v>
      </c>
      <c r="G40" s="442"/>
      <c r="H40" s="344">
        <f t="shared" si="5"/>
        <v>0</v>
      </c>
    </row>
    <row r="41" spans="1:8" ht="12.75">
      <c r="A41" s="286"/>
      <c r="B41" s="342" t="s">
        <v>1467</v>
      </c>
      <c r="C41" s="329">
        <f>P26</f>
        <v>0</v>
      </c>
      <c r="D41" s="329">
        <f>P27</f>
        <v>0</v>
      </c>
      <c r="E41" s="329">
        <f t="shared" si="3"/>
        <v>0</v>
      </c>
      <c r="F41" s="344">
        <f t="shared" si="4"/>
        <v>0</v>
      </c>
      <c r="G41" s="442"/>
      <c r="H41" s="344">
        <f t="shared" si="5"/>
        <v>0</v>
      </c>
    </row>
    <row r="42" spans="1:8" ht="12.75">
      <c r="A42" s="286"/>
      <c r="B42" s="342" t="s">
        <v>1468</v>
      </c>
      <c r="C42" s="329">
        <f>S26</f>
        <v>0</v>
      </c>
      <c r="D42" s="329">
        <f>S27</f>
        <v>0</v>
      </c>
      <c r="E42" s="329">
        <f t="shared" si="3"/>
        <v>0</v>
      </c>
      <c r="F42" s="344">
        <f t="shared" si="4"/>
        <v>0</v>
      </c>
      <c r="G42" s="442"/>
      <c r="H42" s="344">
        <f t="shared" si="5"/>
        <v>0</v>
      </c>
    </row>
    <row r="43" spans="1:8" ht="12.75">
      <c r="A43" s="286"/>
      <c r="B43" s="342" t="s">
        <v>1469</v>
      </c>
      <c r="C43" s="329">
        <f>V26</f>
        <v>0</v>
      </c>
      <c r="D43" s="329">
        <f>V27</f>
        <v>0</v>
      </c>
      <c r="E43" s="329">
        <f t="shared" si="3"/>
        <v>0</v>
      </c>
      <c r="F43" s="344">
        <f t="shared" si="4"/>
        <v>0</v>
      </c>
      <c r="G43" s="442"/>
      <c r="H43" s="344">
        <f t="shared" si="5"/>
        <v>0</v>
      </c>
    </row>
    <row r="44" spans="1:8" ht="12.75">
      <c r="A44" s="286"/>
      <c r="B44" s="342" t="s">
        <v>1470</v>
      </c>
      <c r="C44" s="329">
        <f>Y26</f>
        <v>0</v>
      </c>
      <c r="D44" s="329">
        <f>Y27</f>
        <v>0</v>
      </c>
      <c r="E44" s="329">
        <f t="shared" si="3"/>
        <v>0</v>
      </c>
      <c r="F44" s="344">
        <f t="shared" si="4"/>
        <v>0</v>
      </c>
      <c r="G44" s="442"/>
      <c r="H44" s="344">
        <f t="shared" si="5"/>
        <v>0</v>
      </c>
    </row>
    <row r="45" spans="1:8" ht="12.75">
      <c r="A45" s="286"/>
      <c r="B45" s="342" t="s">
        <v>1471</v>
      </c>
      <c r="C45" s="329">
        <f>AB26</f>
        <v>0</v>
      </c>
      <c r="D45" s="329">
        <f>AB27</f>
        <v>0</v>
      </c>
      <c r="E45" s="329">
        <f t="shared" si="3"/>
        <v>0</v>
      </c>
      <c r="F45" s="344">
        <f t="shared" si="4"/>
        <v>0</v>
      </c>
      <c r="G45" s="442"/>
      <c r="H45" s="344">
        <f t="shared" si="5"/>
        <v>0</v>
      </c>
    </row>
    <row r="46" spans="1:8" ht="12.75">
      <c r="A46" s="286"/>
      <c r="B46" s="342" t="s">
        <v>1472</v>
      </c>
      <c r="C46" s="329">
        <f>AE26</f>
        <v>0</v>
      </c>
      <c r="D46" s="329">
        <f>AE27</f>
        <v>0</v>
      </c>
      <c r="E46" s="329">
        <f t="shared" si="3"/>
        <v>0</v>
      </c>
      <c r="F46" s="344">
        <f t="shared" si="4"/>
        <v>0</v>
      </c>
      <c r="G46" s="442"/>
      <c r="H46" s="344">
        <f t="shared" si="5"/>
        <v>0</v>
      </c>
    </row>
    <row r="47" spans="1:8" ht="12.75">
      <c r="A47" s="286"/>
      <c r="B47" s="342" t="s">
        <v>1519</v>
      </c>
      <c r="C47" s="329">
        <f>AH26</f>
        <v>0</v>
      </c>
      <c r="D47" s="329">
        <f>AH27</f>
        <v>0</v>
      </c>
      <c r="E47" s="329">
        <f t="shared" si="3"/>
        <v>0</v>
      </c>
      <c r="F47" s="344">
        <f t="shared" si="4"/>
        <v>0</v>
      </c>
      <c r="G47" s="442"/>
      <c r="H47" s="344">
        <f t="shared" si="5"/>
        <v>0</v>
      </c>
    </row>
    <row r="48" spans="1:8" ht="12.75">
      <c r="A48" s="286"/>
      <c r="B48" s="342" t="s">
        <v>1523</v>
      </c>
      <c r="C48" s="329">
        <f>AK26</f>
        <v>0</v>
      </c>
      <c r="D48" s="329">
        <f>AK27</f>
        <v>0</v>
      </c>
      <c r="E48" s="329">
        <f t="shared" si="3"/>
        <v>0</v>
      </c>
      <c r="F48" s="344">
        <f t="shared" si="4"/>
        <v>0</v>
      </c>
      <c r="G48" s="442"/>
      <c r="H48" s="344">
        <f t="shared" si="5"/>
        <v>0</v>
      </c>
    </row>
    <row r="49" spans="1:8" ht="12.75">
      <c r="A49" s="286"/>
      <c r="B49" s="342" t="s">
        <v>1527</v>
      </c>
      <c r="C49" s="329">
        <f>AN26</f>
        <v>0</v>
      </c>
      <c r="D49" s="329">
        <f>AN27</f>
        <v>0</v>
      </c>
      <c r="E49" s="329">
        <f t="shared" si="3"/>
        <v>0</v>
      </c>
      <c r="F49" s="344">
        <f t="shared" si="4"/>
        <v>0</v>
      </c>
      <c r="G49" s="442"/>
      <c r="H49" s="344">
        <f t="shared" si="5"/>
        <v>0</v>
      </c>
    </row>
    <row r="50" spans="1:8" ht="12.75">
      <c r="A50" s="286"/>
      <c r="B50" s="342" t="s">
        <v>1531</v>
      </c>
      <c r="C50" s="329">
        <f>AQ26</f>
        <v>0</v>
      </c>
      <c r="D50" s="329">
        <f>AQ27</f>
        <v>0</v>
      </c>
      <c r="E50" s="329">
        <f t="shared" si="3"/>
        <v>0</v>
      </c>
      <c r="F50" s="344">
        <f t="shared" si="4"/>
        <v>0</v>
      </c>
      <c r="G50" s="442"/>
      <c r="H50" s="344">
        <f t="shared" si="5"/>
        <v>0</v>
      </c>
    </row>
    <row r="51" spans="1:8" ht="12.75">
      <c r="A51" s="286"/>
      <c r="B51" s="342" t="s">
        <v>1535</v>
      </c>
      <c r="C51" s="329">
        <f>AT26</f>
        <v>0</v>
      </c>
      <c r="D51" s="329">
        <f>AT27</f>
        <v>0</v>
      </c>
      <c r="E51" s="329">
        <f t="shared" si="3"/>
        <v>0</v>
      </c>
      <c r="F51" s="344">
        <f t="shared" si="4"/>
        <v>0</v>
      </c>
      <c r="G51" s="442"/>
      <c r="H51" s="344">
        <f t="shared" si="5"/>
        <v>0</v>
      </c>
    </row>
    <row r="52" spans="1:8" ht="12.75">
      <c r="A52" s="286"/>
      <c r="B52" s="342" t="s">
        <v>1539</v>
      </c>
      <c r="C52" s="329">
        <f>AW26</f>
        <v>0</v>
      </c>
      <c r="D52" s="329">
        <f>AW27</f>
        <v>0</v>
      </c>
      <c r="E52" s="329">
        <f t="shared" si="3"/>
        <v>0</v>
      </c>
      <c r="F52" s="344">
        <f t="shared" si="4"/>
        <v>0</v>
      </c>
      <c r="G52" s="442"/>
      <c r="H52" s="344">
        <f t="shared" si="5"/>
        <v>0</v>
      </c>
    </row>
    <row r="53" spans="1:8" ht="12.75">
      <c r="A53" s="286"/>
      <c r="B53" s="342" t="s">
        <v>1543</v>
      </c>
      <c r="C53" s="329">
        <f>AZ26</f>
        <v>0</v>
      </c>
      <c r="D53" s="329">
        <f>AZ27</f>
        <v>0</v>
      </c>
      <c r="E53" s="329">
        <f t="shared" si="3"/>
        <v>0</v>
      </c>
      <c r="F53" s="344">
        <f t="shared" si="4"/>
        <v>0</v>
      </c>
      <c r="G53" s="442"/>
      <c r="H53" s="344">
        <f t="shared" si="5"/>
        <v>0</v>
      </c>
    </row>
    <row r="54" spans="1:8" ht="12.75">
      <c r="A54" s="286"/>
      <c r="B54" s="342" t="s">
        <v>1547</v>
      </c>
      <c r="C54" s="329">
        <f>BC26</f>
        <v>0</v>
      </c>
      <c r="D54" s="329">
        <f>BC27</f>
        <v>0</v>
      </c>
      <c r="E54" s="329">
        <f t="shared" si="3"/>
        <v>0</v>
      </c>
      <c r="F54" s="344">
        <f t="shared" si="4"/>
        <v>0</v>
      </c>
      <c r="G54" s="442"/>
      <c r="H54" s="344">
        <f t="shared" si="5"/>
        <v>0</v>
      </c>
    </row>
    <row r="55" spans="1:8" ht="12.75">
      <c r="A55" s="286"/>
      <c r="B55" s="342" t="s">
        <v>1551</v>
      </c>
      <c r="C55" s="329">
        <f>BF26</f>
        <v>0</v>
      </c>
      <c r="D55" s="329">
        <f>BF27</f>
        <v>0</v>
      </c>
      <c r="E55" s="329">
        <f t="shared" si="3"/>
        <v>0</v>
      </c>
      <c r="F55" s="344">
        <f t="shared" si="4"/>
        <v>0</v>
      </c>
      <c r="G55" s="442"/>
      <c r="H55" s="344">
        <f t="shared" si="5"/>
        <v>0</v>
      </c>
    </row>
    <row r="56" spans="1:8" ht="13.5" thickBot="1">
      <c r="A56" s="286"/>
      <c r="B56" s="348" t="s">
        <v>1555</v>
      </c>
      <c r="C56" s="347">
        <f>BI26</f>
        <v>0</v>
      </c>
      <c r="D56" s="347">
        <f>IF((BJ$23&gt;0),BJ$23,(0))</f>
        <v>0</v>
      </c>
      <c r="E56" s="347">
        <f t="shared" si="3"/>
        <v>0</v>
      </c>
      <c r="F56" s="345">
        <f t="shared" si="4"/>
        <v>0</v>
      </c>
      <c r="G56" s="443"/>
      <c r="H56" s="345">
        <f t="shared" si="5"/>
        <v>0</v>
      </c>
    </row>
    <row r="57" spans="1:8" ht="13.5" thickBot="1">
      <c r="A57" s="286"/>
      <c r="B57" s="349" t="s">
        <v>74</v>
      </c>
      <c r="C57" s="346">
        <f>SUM(C37:C56)</f>
        <v>0</v>
      </c>
      <c r="D57" s="346">
        <f>SUM(D37:D56)</f>
        <v>0</v>
      </c>
      <c r="E57" s="346">
        <f>SUM(E37:E56)</f>
        <v>0</v>
      </c>
      <c r="F57" s="346">
        <f>SUM(F37:F56)</f>
        <v>0</v>
      </c>
      <c r="G57" s="346">
        <f>'J.1 (a+b+c)'!D59-'Breakdown of Expenditure'!F57</f>
        <v>0</v>
      </c>
      <c r="H57" s="346">
        <f>SUM(H37:H56)</f>
        <v>0</v>
      </c>
    </row>
    <row r="58" ht="21.75" customHeight="1" thickBot="1">
      <c r="G58" s="356" t="s">
        <v>1590</v>
      </c>
    </row>
    <row r="59" spans="2:7" ht="31.5" customHeight="1" thickBot="1">
      <c r="B59" s="444" t="s">
        <v>1612</v>
      </c>
      <c r="C59" s="445"/>
      <c r="D59" s="445"/>
      <c r="E59" s="445"/>
      <c r="F59" s="445"/>
      <c r="G59" s="446"/>
    </row>
    <row r="60" ht="30" customHeight="1"/>
  </sheetData>
  <sheetProtection password="8737" sheet="1"/>
  <mergeCells count="76">
    <mergeCell ref="G37:G56"/>
    <mergeCell ref="B59:G59"/>
    <mergeCell ref="B35:H35"/>
    <mergeCell ref="BN21:BN22"/>
    <mergeCell ref="BL21:BL22"/>
    <mergeCell ref="BM12:BM14"/>
    <mergeCell ref="BM15:BM16"/>
    <mergeCell ref="BM17:BM18"/>
    <mergeCell ref="C24:C32"/>
    <mergeCell ref="E24:E32"/>
    <mergeCell ref="I1:K1"/>
    <mergeCell ref="L1:N1"/>
    <mergeCell ref="O1:Q1"/>
    <mergeCell ref="R1:T1"/>
    <mergeCell ref="BM3:BM8"/>
    <mergeCell ref="BM9:BM11"/>
    <mergeCell ref="AA1:AC1"/>
    <mergeCell ref="BH1:BJ1"/>
    <mergeCell ref="U1:W1"/>
    <mergeCell ref="X1:Z1"/>
    <mergeCell ref="AD1:AF1"/>
    <mergeCell ref="AG1:AI1"/>
    <mergeCell ref="AJ1:AL1"/>
    <mergeCell ref="AM1:AO1"/>
    <mergeCell ref="AP1:AR1"/>
    <mergeCell ref="AS1:AU1"/>
    <mergeCell ref="BK1:BK2"/>
    <mergeCell ref="BL1:BL2"/>
    <mergeCell ref="AV1:AX1"/>
    <mergeCell ref="AY1:BA1"/>
    <mergeCell ref="BB1:BD1"/>
    <mergeCell ref="BE1:BG1"/>
    <mergeCell ref="W24:W32"/>
    <mergeCell ref="X24:X32"/>
    <mergeCell ref="F24:F32"/>
    <mergeCell ref="H24:H32"/>
    <mergeCell ref="A1:A2"/>
    <mergeCell ref="A21:A22"/>
    <mergeCell ref="B1:B2"/>
    <mergeCell ref="B21:B22"/>
    <mergeCell ref="C1:E1"/>
    <mergeCell ref="F1:H1"/>
    <mergeCell ref="AF24:AF32"/>
    <mergeCell ref="AG24:AG32"/>
    <mergeCell ref="AI24:AI32"/>
    <mergeCell ref="AJ24:AJ32"/>
    <mergeCell ref="Z24:Z32"/>
    <mergeCell ref="AA24:AA32"/>
    <mergeCell ref="AC24:AC32"/>
    <mergeCell ref="AD24:AD32"/>
    <mergeCell ref="AR24:AR32"/>
    <mergeCell ref="AS24:AS32"/>
    <mergeCell ref="AU24:AU32"/>
    <mergeCell ref="AV24:AV32"/>
    <mergeCell ref="AL24:AL32"/>
    <mergeCell ref="AM24:AM32"/>
    <mergeCell ref="AO24:AO32"/>
    <mergeCell ref="AP24:AP32"/>
    <mergeCell ref="BD24:BD32"/>
    <mergeCell ref="BE24:BE32"/>
    <mergeCell ref="BG24:BG32"/>
    <mergeCell ref="BH24:BH32"/>
    <mergeCell ref="AX24:AX32"/>
    <mergeCell ref="AY24:AY32"/>
    <mergeCell ref="BA24:BA32"/>
    <mergeCell ref="BB24:BB32"/>
    <mergeCell ref="BJ24:BJ32"/>
    <mergeCell ref="I24:I32"/>
    <mergeCell ref="K24:K32"/>
    <mergeCell ref="L24:L32"/>
    <mergeCell ref="N24:N32"/>
    <mergeCell ref="O24:O32"/>
    <mergeCell ref="Q24:Q32"/>
    <mergeCell ref="R24:R32"/>
    <mergeCell ref="T24:T32"/>
    <mergeCell ref="U24:U32"/>
  </mergeCells>
  <printOptions/>
  <pageMargins left="0.7" right="0.7" top="0.75" bottom="0.75" header="0.3" footer="0.3"/>
  <pageSetup horizontalDpi="600" verticalDpi="600" orientation="portrait" paperSize="9" r:id="rId1"/>
  <ignoredErrors>
    <ignoredError sqref="BJ11 BJ14 BK8:BL8 BL11 BL14 BL30 D17 G57 G17 J17 M17 P17 S17 V17 Y17 AB17 AE17 AH17 AK17 AN17 AQ17 AT17 AW17 AZ17 BC17 BF17 BI17" formula="1"/>
  </ignoredErrors>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82"/>
  <sheetViews>
    <sheetView zoomScaleSheetLayoutView="65" zoomScalePageLayoutView="0" workbookViewId="0" topLeftCell="A1">
      <selection activeCell="A27" sqref="A27"/>
    </sheetView>
  </sheetViews>
  <sheetFormatPr defaultColWidth="8.8515625" defaultRowHeight="12.75"/>
  <cols>
    <col min="1" max="1" width="68.00390625" style="453" customWidth="1"/>
    <col min="2" max="2" width="20.421875" style="453" customWidth="1"/>
    <col min="3" max="3" width="34.57421875" style="453" customWidth="1"/>
    <col min="4" max="5" width="23.00390625" style="453" customWidth="1"/>
    <col min="6" max="6" width="24.140625" style="453" customWidth="1"/>
    <col min="7" max="7" width="18.8515625" style="453" customWidth="1"/>
    <col min="8" max="8" width="18.57421875" style="453" customWidth="1"/>
    <col min="9" max="9" width="20.7109375" style="453" customWidth="1"/>
    <col min="10" max="10" width="34.421875" style="453" customWidth="1"/>
    <col min="11" max="11" width="20.7109375" style="453" customWidth="1"/>
    <col min="12" max="12" width="34.421875" style="453" customWidth="1"/>
    <col min="13" max="13" width="21.8515625" style="453" customWidth="1"/>
    <col min="14" max="14" width="17.140625" style="453" customWidth="1"/>
    <col min="15" max="16384" width="8.8515625" style="453" customWidth="1"/>
  </cols>
  <sheetData>
    <row r="1" spans="1:3" s="452" customFormat="1" ht="19.5" customHeight="1" thickBot="1">
      <c r="A1" s="396" t="str">
        <f>IF(Identification!$B$6="EN",Languages!$A66,IF(Identification!$B$6="FR",Languages!$B66,Languages!$C66))</f>
        <v>J.1a: TOTAL PROJECT COSTS - BREAKDOWN OF INCOME SOURCES</v>
      </c>
      <c r="B1" s="397"/>
      <c r="C1" s="398"/>
    </row>
    <row r="2" spans="1:3" ht="39" customHeight="1" thickBot="1">
      <c r="A2" s="4" t="str">
        <f>IF(Identification!$B$6="EN",Languages!$A84,IF(Identification!$B$6="FR",Languages!$B84,Languages!$C84))</f>
        <v>INCOME</v>
      </c>
      <c r="B2" s="5" t="str">
        <f>IF(Identification!$B$6="EN",Languages!$A39,IF(Identification!$B$6="FR",Languages!$B39,Languages!$C39))</f>
        <v>CONTRACTUAL BUDGET</v>
      </c>
      <c r="C2" s="5" t="str">
        <f>IF(Identification!$B$6="EN",Languages!$A30,IF(Identification!$B$6="FR",Languages!$B30,Languages!$C30))</f>
        <v>ACTUAL INCOME</v>
      </c>
    </row>
    <row r="3" spans="1:3" ht="13.5" thickBot="1">
      <c r="A3" s="396" t="str">
        <f>IF(Identification!$B$6="EN",Languages!$A75,IF(Identification!$B$6="FR",Languages!$B75,Languages!$C75))</f>
        <v>I. Grants</v>
      </c>
      <c r="B3" s="397"/>
      <c r="C3" s="398"/>
    </row>
    <row r="4" spans="1:3" ht="12.75">
      <c r="A4" s="7" t="str">
        <f>IF(Identification!$B$6="EN",Languages!$A4,IF(Identification!$B$6="FR",Languages!$B4,Languages!$C4))</f>
        <v>- Leonardo da Vinci</v>
      </c>
      <c r="B4" s="142"/>
      <c r="C4" s="137">
        <f>'J.2 (a+b)'!B4</f>
        <v>0</v>
      </c>
    </row>
    <row r="5" spans="1:3" ht="12.75">
      <c r="A5" s="8" t="str">
        <f>IF(Identification!$B$6="EN",Languages!$A5,IF(Identification!$B$6="FR",Languages!$B5,Languages!$C5))</f>
        <v>- National Support</v>
      </c>
      <c r="B5" s="143"/>
      <c r="C5" s="138">
        <f>'J.2 (a+b)'!B5</f>
        <v>0</v>
      </c>
    </row>
    <row r="6" spans="1:3" ht="12.75">
      <c r="A6" s="8" t="str">
        <f>IF(Identification!$B$6="EN",Languages!$A13,IF(Identification!$B$6="FR",Languages!$B13,Languages!$C13))</f>
        <v>- Regional Support</v>
      </c>
      <c r="B6" s="143"/>
      <c r="C6" s="138">
        <f>'J.2 (a+b)'!B6</f>
        <v>0</v>
      </c>
    </row>
    <row r="7" spans="1:3" ht="12.75">
      <c r="A7" s="8" t="str">
        <f>IF(Identification!$B$6="EN",Languages!$A7,IF(Identification!$B$6="FR",Languages!$B7,Languages!$C7))</f>
        <v>- Other Community Programmes</v>
      </c>
      <c r="B7" s="143"/>
      <c r="C7" s="138">
        <f>'J.2 (a+b)'!B7</f>
        <v>0</v>
      </c>
    </row>
    <row r="8" spans="1:3" ht="13.5" thickBot="1">
      <c r="A8" s="9" t="str">
        <f>IF(Identification!$B$6="EN",Languages!$A9,IF(Identification!$B$6="FR",Languages!$B9,Languages!$C9))</f>
        <v>- Other Sources (provide detail separately)</v>
      </c>
      <c r="B8" s="144"/>
      <c r="C8" s="139">
        <f>'J.2 (a+b)'!B8</f>
        <v>0</v>
      </c>
    </row>
    <row r="9" spans="1:3" ht="19.5" customHeight="1" thickBot="1">
      <c r="A9" s="6" t="str">
        <f>IF(Identification!$B$6="EN",Languages!$A131,IF(Identification!$B$6="FR",Languages!$B131,Languages!$C131))</f>
        <v>Sub-total I</v>
      </c>
      <c r="B9" s="74">
        <f>SUM(B4:B8)</f>
        <v>0</v>
      </c>
      <c r="C9" s="74">
        <f>SUM(C4:C8)</f>
        <v>0</v>
      </c>
    </row>
    <row r="10" spans="1:3" ht="13.5" thickBot="1">
      <c r="A10" s="396" t="str">
        <f>IF(Identification!$B$6="EN",Languages!$A82,IF(Identification!$B$6="FR",Languages!$B82,Languages!$C82))</f>
        <v>II. Other Project Income</v>
      </c>
      <c r="B10" s="397"/>
      <c r="C10" s="398"/>
    </row>
    <row r="11" spans="1:3" ht="12.75">
      <c r="A11" s="7" t="str">
        <f>IF(Identification!$B$6="EN",Languages!$A11,IF(Identification!$B$6="FR",Languages!$B11,Languages!$C11))</f>
        <v>- Own Funds</v>
      </c>
      <c r="B11" s="143"/>
      <c r="C11" s="137">
        <f>'J.2 (a+b)'!B11</f>
        <v>0</v>
      </c>
    </row>
    <row r="12" spans="1:3" ht="12.75">
      <c r="A12" s="9" t="str">
        <f>IF(Identification!$B$6="EN",Languages!$A3,IF(Identification!$B$6="FR",Languages!$B3,Languages!$C3))</f>
        <v>- Interest</v>
      </c>
      <c r="B12" s="454"/>
      <c r="C12" s="139">
        <f>'J.2 (a+b)'!B12</f>
        <v>0</v>
      </c>
    </row>
    <row r="13" spans="1:3" ht="13.5" thickBot="1">
      <c r="A13" s="110" t="str">
        <f>IF(Identification!$B$6="EN",Languages!$A8,IF(Identification!$B$6="FR",Languages!$B8,Languages!$C8))</f>
        <v>- Other Income (product sales, seminar fees, sponsorship, etc.)</v>
      </c>
      <c r="B13" s="143"/>
      <c r="C13" s="139">
        <f>'J.2 (a+b)'!B13</f>
        <v>0</v>
      </c>
    </row>
    <row r="14" spans="1:3" ht="19.5" customHeight="1" thickBot="1">
      <c r="A14" s="6" t="str">
        <f>IF(Identification!$B$6="EN",Languages!$A132,IF(Identification!$B$6="FR",Languages!$B132,Languages!$C132))</f>
        <v>Sub-total II</v>
      </c>
      <c r="B14" s="74">
        <f>SUM(B11:B13)</f>
        <v>0</v>
      </c>
      <c r="C14" s="74">
        <f>SUM(C11:C13)</f>
        <v>0</v>
      </c>
    </row>
    <row r="15" spans="1:3" ht="19.5" customHeight="1" thickBot="1">
      <c r="A15" s="11" t="str">
        <f>IF(Identification!$B$6="EN",Languages!$A145,IF(Identification!$B$6="FR",Languages!$B145,Languages!$C145))</f>
        <v>TOTAL (I + II)</v>
      </c>
      <c r="B15" s="121">
        <f>SUM(B9,B14)</f>
        <v>0</v>
      </c>
      <c r="C15" s="121">
        <f>SUM(C9,C14)</f>
        <v>0</v>
      </c>
    </row>
    <row r="16" s="455" customFormat="1" ht="9" thickBot="1">
      <c r="B16" s="456"/>
    </row>
    <row r="17" spans="1:3" ht="19.5" customHeight="1" thickBot="1">
      <c r="A17" s="396" t="str">
        <f>IF(Identification!$B$6="EN",Languages!$A67,IF(Identification!$B$6="FR",Languages!$B67,Languages!$C67))</f>
        <v>J.1b: TOTAL PROJECT COSTS - BREAKDOWN OF EXPENDITURE INCURRED</v>
      </c>
      <c r="B17" s="397"/>
      <c r="C17" s="398"/>
    </row>
    <row r="18" spans="1:13" ht="57" customHeight="1" thickBot="1">
      <c r="A18" s="4" t="str">
        <f>IF(Identification!$B$6="EN",Languages!$A60,IF(Identification!$B$6="FR",Languages!$B60,Languages!$C60))</f>
        <v>EXPENDITURE</v>
      </c>
      <c r="B18" s="5" t="str">
        <f>IF(Identification!$B$6="EN",Languages!$A39,IF(Identification!$B$6="FR",Languages!$B39,Languages!$C39))</f>
        <v>CONTRACTUAL BUDGET</v>
      </c>
      <c r="C18" s="35" t="str">
        <f>IF(Identification!$B$6="EN",Languages!$A29,IF(Identification!$B$6="FR",Languages!$B29,Languages!$C29))</f>
        <v>ACTUAL COSTS</v>
      </c>
      <c r="D18" s="179" t="str">
        <f>IF(Identification!$B$6="EN",Languages!$A86,IF(Identification!$B$6="FR",Languages!$B86,Languages!$C86))</f>
        <v>Ineligible 1a
[individual expenditure identified as ineligible]</v>
      </c>
      <c r="E18" s="179" t="s">
        <v>1494</v>
      </c>
      <c r="F18" s="179" t="s">
        <v>1495</v>
      </c>
      <c r="G18" s="179" t="s">
        <v>1496</v>
      </c>
      <c r="H18" s="179" t="str">
        <f>IF(Identification!$B$6="EN",Languages!$A88,IF(Identification!$B$6="FR",Languages!$B88,Languages!$C88))</f>
        <v>Ineligible 2
[maximum variation of 10% exceeded]</v>
      </c>
      <c r="I18" s="179" t="s">
        <v>1497</v>
      </c>
      <c r="J18" s="265" t="s">
        <v>1498</v>
      </c>
      <c r="K18" s="179" t="s">
        <v>1500</v>
      </c>
      <c r="L18" s="265" t="s">
        <v>1499</v>
      </c>
      <c r="M18" s="179" t="s">
        <v>1486</v>
      </c>
    </row>
    <row r="19" spans="1:13" ht="19.5" customHeight="1" thickBot="1">
      <c r="A19" s="6" t="str">
        <f>IF(Identification!$B$6="EN",Languages!$A76,IF(Identification!$B$6="FR",Languages!$B76,Languages!$C76))</f>
        <v>I. Staff Costs (Heading A)</v>
      </c>
      <c r="B19" s="143"/>
      <c r="C19" s="74">
        <f>'J.2 (a+b)'!B19</f>
        <v>0</v>
      </c>
      <c r="D19" s="85">
        <f>'J.3'!T2</f>
        <v>0</v>
      </c>
      <c r="E19" s="276">
        <f>C19-D19</f>
        <v>0</v>
      </c>
      <c r="F19" s="457"/>
      <c r="G19" s="276">
        <f>E19</f>
        <v>0</v>
      </c>
      <c r="H19" s="85">
        <f>IF(G19&gt;B67,G19-B67,0)</f>
        <v>0</v>
      </c>
      <c r="I19" s="270">
        <f>G19-H19</f>
        <v>0</v>
      </c>
      <c r="J19" s="75">
        <f>IF($B$73=0,I19*85/100,IF($B$73=1,I19*85/100,IF($B$73=2,I19*75/100,IF($B$73=3,I19*50/100,IF($B$73=4,I19*25/100,0)))))</f>
        <v>0</v>
      </c>
      <c r="K19" s="270">
        <f>I19-J19</f>
        <v>0</v>
      </c>
      <c r="L19" s="458"/>
      <c r="M19" s="268">
        <f>K19</f>
        <v>0</v>
      </c>
    </row>
    <row r="20" spans="1:13" ht="13.5" thickBot="1">
      <c r="A20" s="396" t="str">
        <f>IF(Identification!$B$6="EN",Languages!$A81,IF(Identification!$B$6="FR",Languages!$B81,Languages!$C81))</f>
        <v>II. Operating Costs (Heading B)</v>
      </c>
      <c r="B20" s="397"/>
      <c r="C20" s="398"/>
      <c r="D20" s="459"/>
      <c r="E20" s="460"/>
      <c r="F20" s="460"/>
      <c r="G20" s="460"/>
      <c r="H20" s="460"/>
      <c r="I20" s="460"/>
      <c r="J20" s="461"/>
      <c r="K20" s="460"/>
      <c r="L20" s="461"/>
      <c r="M20" s="462"/>
    </row>
    <row r="21" spans="1:13" ht="12.75">
      <c r="A21" s="7" t="str">
        <f>IF(Identification!$B$6="EN",Languages!$A15,IF(Identification!$B$6="FR",Languages!$B15,Languages!$C15))</f>
        <v>- Travel &amp; Subsistence</v>
      </c>
      <c r="B21" s="143"/>
      <c r="C21" s="137">
        <f>'J.2 (a+b)'!B23</f>
        <v>0</v>
      </c>
      <c r="D21" s="75">
        <f>'J.4'!T2</f>
        <v>0</v>
      </c>
      <c r="E21" s="271">
        <f>C21-D21</f>
        <v>0</v>
      </c>
      <c r="F21" s="457"/>
      <c r="G21" s="271">
        <f>E21</f>
        <v>0</v>
      </c>
      <c r="H21" s="271">
        <f>IF($H$25&gt;0,ROUND(SUM(G21/$G$25)*$H$25,2),0)</f>
        <v>0</v>
      </c>
      <c r="I21" s="271">
        <f>G21-H21</f>
        <v>0</v>
      </c>
      <c r="J21" s="463"/>
      <c r="K21" s="271">
        <f>I21</f>
        <v>0</v>
      </c>
      <c r="L21" s="463"/>
      <c r="M21" s="268">
        <f>K21</f>
        <v>0</v>
      </c>
    </row>
    <row r="22" spans="1:13" ht="12.75">
      <c r="A22" s="8" t="str">
        <f>IF(Identification!$B$6="EN",Languages!$A2,IF(Identification!$B$6="FR",Languages!$B2,Languages!$C2))</f>
        <v>- Equipment (up to 10 %)</v>
      </c>
      <c r="B22" s="143"/>
      <c r="C22" s="138">
        <f>'J.2 (a+b)'!B24</f>
        <v>0</v>
      </c>
      <c r="D22" s="76">
        <f>'J.5'!O2</f>
        <v>0</v>
      </c>
      <c r="E22" s="272">
        <f>C22-D22</f>
        <v>0</v>
      </c>
      <c r="F22" s="76">
        <f>ROUND(IF(E22&gt;($E$26*0.1),E22-($E$26*0.1),0),2)</f>
        <v>0</v>
      </c>
      <c r="G22" s="271">
        <f>E22-F22</f>
        <v>0</v>
      </c>
      <c r="H22" s="271">
        <f>IF($H$25&gt;0,ROUND(SUM(G22/$G$25)*$H$25,2),0)</f>
        <v>0</v>
      </c>
      <c r="I22" s="272">
        <f>G22-H22</f>
        <v>0</v>
      </c>
      <c r="J22" s="464"/>
      <c r="K22" s="272">
        <f>I22</f>
        <v>0</v>
      </c>
      <c r="L22" s="464"/>
      <c r="M22" s="268">
        <f>K22</f>
        <v>0</v>
      </c>
    </row>
    <row r="23" spans="1:13" ht="12.75">
      <c r="A23" s="8" t="str">
        <f>IF(Identification!$B$6="EN",Languages!$A165,IF(Identification!$B$6="FR",Languages!$B165,Languages!$C165))</f>
        <v>- Subcontracting costs (up to 30%)</v>
      </c>
      <c r="B23" s="143"/>
      <c r="C23" s="138">
        <f>'J.2 (a+b)'!B25</f>
        <v>0</v>
      </c>
      <c r="D23" s="76">
        <f>'J.7'!K2</f>
        <v>0</v>
      </c>
      <c r="E23" s="272">
        <f>C23-D23</f>
        <v>0</v>
      </c>
      <c r="F23" s="76">
        <f>ROUND(IF(E23&gt;($E$26*0.3),E23-($E$26*0.3),0),2)</f>
        <v>0</v>
      </c>
      <c r="G23" s="271">
        <f>E23-F23</f>
        <v>0</v>
      </c>
      <c r="H23" s="271">
        <f>IF($H$25&gt;0,ROUND(SUM(G23/$G$25)*$H$25,2),0)</f>
        <v>0</v>
      </c>
      <c r="I23" s="272">
        <f>G23-H23</f>
        <v>0</v>
      </c>
      <c r="J23" s="464"/>
      <c r="K23" s="272">
        <f>I23</f>
        <v>0</v>
      </c>
      <c r="L23" s="464"/>
      <c r="M23" s="268">
        <f>K23</f>
        <v>0</v>
      </c>
    </row>
    <row r="24" spans="1:13" ht="13.5" thickBot="1">
      <c r="A24" s="13" t="str">
        <f>IF(Identification!$B$6="EN",Languages!$A6,IF(Identification!$B$6="FR",Languages!$B6,Languages!$C6))</f>
        <v>- Other</v>
      </c>
      <c r="B24" s="143"/>
      <c r="C24" s="139">
        <f>'J.2 (a+b)'!B26</f>
        <v>0</v>
      </c>
      <c r="D24" s="77">
        <f>'J.6'!L2</f>
        <v>0</v>
      </c>
      <c r="E24" s="272">
        <f>C24-D24</f>
        <v>0</v>
      </c>
      <c r="F24" s="465"/>
      <c r="G24" s="277">
        <f>E24</f>
        <v>0</v>
      </c>
      <c r="H24" s="271">
        <f>H25-SUM(H21:H23)</f>
        <v>0</v>
      </c>
      <c r="I24" s="273">
        <f>G24-H24</f>
        <v>0</v>
      </c>
      <c r="J24" s="466"/>
      <c r="K24" s="273">
        <f>I24</f>
        <v>0</v>
      </c>
      <c r="L24" s="466"/>
      <c r="M24" s="268">
        <f>K24</f>
        <v>0</v>
      </c>
    </row>
    <row r="25" spans="1:13" ht="22.5" customHeight="1" thickBot="1">
      <c r="A25" s="6" t="s">
        <v>1482</v>
      </c>
      <c r="B25" s="74">
        <f>B21+B22+B23+B24</f>
        <v>0</v>
      </c>
      <c r="C25" s="74">
        <f>C21+C22+C23+C24</f>
        <v>0</v>
      </c>
      <c r="D25" s="74">
        <f>SUM(D21:D24)</f>
        <v>0</v>
      </c>
      <c r="E25" s="274">
        <f>SUM(E21:E24)</f>
        <v>0</v>
      </c>
      <c r="F25" s="74">
        <f>SUM(F21:F24)</f>
        <v>0</v>
      </c>
      <c r="G25" s="274">
        <f>SUM(G21:G24)</f>
        <v>0</v>
      </c>
      <c r="H25" s="74">
        <f>IF(G25&gt;B68,G25-B68,0)</f>
        <v>0</v>
      </c>
      <c r="I25" s="274">
        <f>G25-H25</f>
        <v>0</v>
      </c>
      <c r="J25" s="467"/>
      <c r="K25" s="274">
        <f>I25-J25</f>
        <v>0</v>
      </c>
      <c r="L25" s="468"/>
      <c r="M25" s="74">
        <f>SUM(M21:M24)</f>
        <v>0</v>
      </c>
    </row>
    <row r="26" spans="1:13" ht="19.5" customHeight="1" thickBot="1">
      <c r="A26" s="6" t="str">
        <f>IF(Identification!$B$6="EN",Languages!$A133,IF(Identification!$B$6="FR",Languages!$B133,Languages!$C133))</f>
        <v>IV. Direct Costs (Heading A + Heading B Total)</v>
      </c>
      <c r="B26" s="74">
        <f>B19+B21+B22+B23+B24</f>
        <v>0</v>
      </c>
      <c r="C26" s="74">
        <f>C19+C21+C22+C23+C24</f>
        <v>0</v>
      </c>
      <c r="D26" s="74">
        <f>D19+D25</f>
        <v>0</v>
      </c>
      <c r="E26" s="274">
        <f>E19+E25</f>
        <v>0</v>
      </c>
      <c r="F26" s="467"/>
      <c r="G26" s="274">
        <f>G19+G25</f>
        <v>0</v>
      </c>
      <c r="H26" s="74">
        <f>H19+H25</f>
        <v>0</v>
      </c>
      <c r="I26" s="274">
        <f>I19+I25</f>
        <v>0</v>
      </c>
      <c r="J26" s="466"/>
      <c r="K26" s="274">
        <f>K19+K25</f>
        <v>0</v>
      </c>
      <c r="L26" s="466"/>
      <c r="M26" s="74">
        <f>M19+M25</f>
        <v>0</v>
      </c>
    </row>
    <row r="27" spans="1:13" ht="19.5" customHeight="1" thickBot="1">
      <c r="A27" s="119" t="str">
        <f>IF(Identification!$B$6="EN",Languages!$A166,IF(Identification!$B$6="FR",Languages!$B166,Languages!$C166))</f>
        <v>V. Indirect Costs (up to 7%)</v>
      </c>
      <c r="B27" s="143"/>
      <c r="C27" s="139">
        <f>'J.2 (a+b)'!B28</f>
        <v>0</v>
      </c>
      <c r="D27" s="467"/>
      <c r="E27" s="274">
        <f>C27</f>
        <v>0</v>
      </c>
      <c r="F27" s="467"/>
      <c r="G27" s="274">
        <f>C27</f>
        <v>0</v>
      </c>
      <c r="H27" s="467"/>
      <c r="I27" s="274">
        <f>C27</f>
        <v>0</v>
      </c>
      <c r="J27" s="469"/>
      <c r="K27" s="274">
        <f>C27</f>
        <v>0</v>
      </c>
      <c r="L27" s="266">
        <f>ROUND(MAX((C27-B27),IF(C27&gt;K28*L31,C27-(K28*L31))),2)</f>
        <v>0</v>
      </c>
      <c r="M27" s="269">
        <f>K27-L27</f>
        <v>0</v>
      </c>
    </row>
    <row r="28" spans="1:13" ht="19.5" customHeight="1" thickBot="1">
      <c r="A28" s="11" t="str">
        <f>IF(Identification!$B$6="EN",Languages!$A146,IF(Identification!$B$6="FR",Languages!$B146,Languages!$C146))</f>
        <v>TOTAL (III + IV)</v>
      </c>
      <c r="B28" s="121">
        <f>SUM(B27,B26)</f>
        <v>0</v>
      </c>
      <c r="C28" s="121">
        <f>SUM(C26,C27)</f>
        <v>0</v>
      </c>
      <c r="D28" s="121">
        <f>SUM(D26,D27)</f>
        <v>0</v>
      </c>
      <c r="E28" s="275">
        <f>SUM(E26,E27)</f>
        <v>0</v>
      </c>
      <c r="F28" s="121">
        <f>F25</f>
        <v>0</v>
      </c>
      <c r="G28" s="275">
        <f>SUM(G26,G27)</f>
        <v>0</v>
      </c>
      <c r="H28" s="121">
        <f>SUM(H26,H27)</f>
        <v>0</v>
      </c>
      <c r="I28" s="275">
        <f>SUM(I26,I27)</f>
        <v>0</v>
      </c>
      <c r="J28" s="267">
        <f>J19</f>
        <v>0</v>
      </c>
      <c r="K28" s="275">
        <f>SUM(K26,K27)</f>
        <v>0</v>
      </c>
      <c r="L28" s="267">
        <f>L27</f>
        <v>0</v>
      </c>
      <c r="M28" s="121">
        <f>SUM(M26,M27)</f>
        <v>0</v>
      </c>
    </row>
    <row r="29" s="455" customFormat="1" ht="9" thickBot="1">
      <c r="B29" s="456"/>
    </row>
    <row r="30" spans="1:12" ht="19.5" customHeight="1" thickBot="1">
      <c r="A30" s="396" t="str">
        <f>IF(Identification!$B$6="EN",Languages!$A69,IF(Identification!$B$6="FR",Languages!$B69,Languages!$C69))</f>
        <v>J.1c: REQUEST FOR PAYMENT FROM CONTRACTOR</v>
      </c>
      <c r="B30" s="397"/>
      <c r="C30" s="398"/>
      <c r="D30" s="470"/>
      <c r="E30" s="471"/>
      <c r="H30" s="470"/>
      <c r="L30" s="278" t="s">
        <v>1501</v>
      </c>
    </row>
    <row r="31" spans="1:12" ht="12.75">
      <c r="A31" s="36" t="str">
        <f>IF(Identification!$B$6="EN",Languages!$A104,IF(Identification!$B$6="FR",Languages!$B104,Languages!$C104))</f>
        <v>Maximum Community Contribution (from Agreement)</v>
      </c>
      <c r="B31" s="14" t="s">
        <v>104</v>
      </c>
      <c r="C31" s="20"/>
      <c r="D31" s="472"/>
      <c r="E31" s="472"/>
      <c r="H31" s="473"/>
      <c r="L31" s="279">
        <f>IF(B27&gt;0,ROUND(B27/B26,4),0)</f>
        <v>0</v>
      </c>
    </row>
    <row r="32" spans="1:8" ht="12.75">
      <c r="A32" s="37" t="str">
        <f>IF(Identification!$B$6="EN",Languages!$A103,IF(Identification!$B$6="FR",Languages!$B103,Languages!$C103))</f>
        <v>Maximum Community % Contribution (from Agreement)</v>
      </c>
      <c r="B32" s="15" t="s">
        <v>105</v>
      </c>
      <c r="C32" s="21"/>
      <c r="D32" s="472"/>
      <c r="E32" s="472"/>
      <c r="F32" s="473"/>
      <c r="H32" s="473"/>
    </row>
    <row r="33" spans="1:12" ht="12.75" customHeight="1">
      <c r="A33" s="37" t="str">
        <f>IF(Identification!$B$6="EN",Languages!$A148,IF(Identification!$B$6="FR",Languages!$B148,Languages!$C148))</f>
        <v>Total Declared Expenditure</v>
      </c>
      <c r="B33" s="15" t="s">
        <v>505</v>
      </c>
      <c r="C33" s="75">
        <f>C28</f>
        <v>0</v>
      </c>
      <c r="D33" s="472"/>
      <c r="E33" s="472"/>
      <c r="H33" s="473"/>
      <c r="L33" s="473"/>
    </row>
    <row r="34" spans="1:12" ht="12.75" customHeight="1">
      <c r="A34" s="37" t="str">
        <f>IF(Identification!$B$6="EN",Languages!$A48,IF(Identification!$B$6="FR",Languages!$B48,Languages!$C48))</f>
        <v>Declared Expenditure * Maximum Community % Contribution</v>
      </c>
      <c r="B34" s="15" t="s">
        <v>506</v>
      </c>
      <c r="C34" s="75">
        <f>C33*C32</f>
        <v>0</v>
      </c>
      <c r="D34" s="472"/>
      <c r="E34" s="472"/>
      <c r="L34" s="473"/>
    </row>
    <row r="35" spans="1:5" ht="15" customHeight="1">
      <c r="A35" s="39" t="str">
        <f>IF(Identification!$B$6="EN",Languages!$A62,IF(Identification!$B$6="FR",Languages!$B62,Languages!$C62))</f>
        <v>Final Community Grant (minimum of a &amp; d)</v>
      </c>
      <c r="B35" s="15" t="s">
        <v>107</v>
      </c>
      <c r="C35" s="262">
        <f>MIN(C31,C34)</f>
        <v>0</v>
      </c>
      <c r="D35" s="472"/>
      <c r="E35" s="472"/>
    </row>
    <row r="36" spans="1:5" ht="12.75" customHeight="1">
      <c r="A36" s="38" t="str">
        <f>IF(Identification!$B$6="EN",Languages!$A24,IF(Identification!$B$6="FR",Languages!$B24,Languages!$C24))</f>
        <v>1st Pre-financing Payment</v>
      </c>
      <c r="B36" s="15" t="s">
        <v>149</v>
      </c>
      <c r="C36" s="19"/>
      <c r="D36" s="472"/>
      <c r="E36" s="472"/>
    </row>
    <row r="37" spans="1:5" ht="12.75" customHeight="1">
      <c r="A37" s="38" t="str">
        <f>IF(Identification!$B$6="EN",Languages!$A26,IF(Identification!$B$6="FR",Languages!$B26,Languages!$C26))</f>
        <v>2nd Pre-financing Payment</v>
      </c>
      <c r="B37" s="15" t="s">
        <v>149</v>
      </c>
      <c r="C37" s="19"/>
      <c r="D37" s="472"/>
      <c r="E37" s="472"/>
    </row>
    <row r="38" spans="1:7" ht="12.75" customHeight="1">
      <c r="A38" s="38" t="str">
        <f>IF(Identification!$B$6="EN",Languages!$A27,IF(Identification!$B$6="FR",Languages!$B27,Languages!$C27))</f>
        <v>3rd Pre-financing Payment (where applicable)</v>
      </c>
      <c r="B38" s="15" t="s">
        <v>149</v>
      </c>
      <c r="C38" s="19"/>
      <c r="D38" s="472"/>
      <c r="E38" s="472"/>
      <c r="F38" s="473"/>
      <c r="G38" s="473"/>
    </row>
    <row r="39" spans="1:5" ht="12.75" customHeight="1">
      <c r="A39" s="38" t="str">
        <f>IF(Identification!$B$6="EN",Languages!$A28,IF(Identification!$B$6="FR",Languages!$B28,Languages!$C28))</f>
        <v>4th Pre-financing Payment (where applicable)</v>
      </c>
      <c r="B39" s="15" t="s">
        <v>149</v>
      </c>
      <c r="C39" s="19"/>
      <c r="D39" s="472"/>
      <c r="E39" s="472"/>
    </row>
    <row r="40" spans="1:5" ht="12.75">
      <c r="A40" s="38" t="str">
        <f>IF(Identification!$B$6="EN",Languages!$A33,IF(Identification!$B$6="FR",Languages!$B33,Languages!$C33))</f>
        <v>Balance</v>
      </c>
      <c r="B40" s="15" t="s">
        <v>507</v>
      </c>
      <c r="C40" s="137">
        <f>C35-SUM(C36:C39)</f>
        <v>0</v>
      </c>
      <c r="D40" s="472"/>
      <c r="E40" s="472"/>
    </row>
    <row r="41" spans="1:5" ht="12.75">
      <c r="A41" s="38" t="str">
        <f>IF(Identification!$B$6="EN",Languages!$A94,IF(Identification!$B$6="FR",Languages!$B94,Languages!$C94))</f>
        <v>Interest or Other Income Earned</v>
      </c>
      <c r="B41" s="15" t="s">
        <v>508</v>
      </c>
      <c r="C41" s="137">
        <f>C12+C13</f>
        <v>0</v>
      </c>
      <c r="D41" s="472"/>
      <c r="E41" s="472"/>
    </row>
    <row r="42" spans="1:5" ht="15" customHeight="1" thickBot="1">
      <c r="A42" s="40" t="str">
        <f>IF(Identification!$B$6="EN",Languages!$A61,IF(Identification!$B$6="FR",Languages!$B61,Languages!$C61))</f>
        <v>Final Balance (leading to payment/recovery)</v>
      </c>
      <c r="B42" s="16" t="s">
        <v>509</v>
      </c>
      <c r="C42" s="261">
        <f>C40-C41</f>
        <v>0</v>
      </c>
      <c r="D42" s="472"/>
      <c r="E42" s="472"/>
    </row>
    <row r="43" s="455" customFormat="1" ht="9" thickBot="1">
      <c r="B43" s="456"/>
    </row>
    <row r="44" spans="1:3" ht="15" customHeight="1">
      <c r="A44" s="474" t="str">
        <f>IF(Identification!$B$6="EN",Languages!$A74,IF(Identification!$B$6="FR",Languages!$B74,Languages!$C74))</f>
        <v>I, the undersigned, declare that the information contained within these tables is correct and based upon real costs.</v>
      </c>
      <c r="B44" s="475"/>
      <c r="C44" s="476"/>
    </row>
    <row r="45" spans="1:3" ht="30" customHeight="1">
      <c r="A45" s="477"/>
      <c r="B45" s="478"/>
      <c r="C45" s="479"/>
    </row>
    <row r="46" spans="1:3" ht="15" customHeight="1" thickBot="1">
      <c r="A46" s="480" t="str">
        <f>IF(Identification!$B$6="EN",Languages!$A22,IF(Identification!$B$6="FR",Languages!$B22,Languages!$C22))</f>
        <v>(Signature of Legal Representative &amp; Stamp of Contracting Organisation)</v>
      </c>
      <c r="B46" s="481"/>
      <c r="C46" s="482" t="str">
        <f>IF(Identification!$B$6="EN",Languages!$A19,IF(Identification!$B$6="FR",Languages!$B19,Languages!$C19))</f>
        <v>(Date)</v>
      </c>
    </row>
    <row r="47" spans="1:3" ht="10.5" customHeight="1" thickBot="1">
      <c r="A47" s="455"/>
      <c r="B47" s="456"/>
      <c r="C47" s="455"/>
    </row>
    <row r="48" spans="1:3" ht="19.5" customHeight="1" thickBot="1">
      <c r="A48" s="396" t="str">
        <f>IF(Identification!$B$6="EN",Languages!$A68,IF(Identification!$B$6="FR",Languages!$B68,Languages!$C68))</f>
        <v>J.1c: CALCULATION OF FINAL GRANT / BALANCE (COMMISSION / NATIONAL AGENCY)</v>
      </c>
      <c r="B48" s="397"/>
      <c r="C48" s="398"/>
    </row>
    <row r="49" spans="1:3" ht="12.75" customHeight="1">
      <c r="A49" s="36" t="str">
        <f>IF(Identification!$B$6="EN",Languages!$A104,IF(Identification!$B$6="FR",Languages!$B104,Languages!$C104))</f>
        <v>Maximum Community Contribution (from Agreement)</v>
      </c>
      <c r="B49" s="14" t="s">
        <v>104</v>
      </c>
      <c r="C49" s="20"/>
    </row>
    <row r="50" spans="1:3" ht="12.75" customHeight="1">
      <c r="A50" s="37" t="str">
        <f>IF(Identification!$B$6="EN",Languages!$A103,IF(Identification!$B$6="FR",Languages!$B103,Languages!$C103))</f>
        <v>Maximum Community % Contribution (from Agreement)</v>
      </c>
      <c r="B50" s="15" t="s">
        <v>105</v>
      </c>
      <c r="C50" s="21"/>
    </row>
    <row r="51" spans="1:4" ht="12.75" customHeight="1">
      <c r="A51" s="37" t="str">
        <f>IF(Identification!$B$6="EN",Languages!$A148,IF(Identification!$B$6="FR",Languages!$B148,Languages!$C148))</f>
        <v>Total Declared Expenditure</v>
      </c>
      <c r="B51" s="15" t="s">
        <v>106</v>
      </c>
      <c r="C51" s="75">
        <f>C28</f>
        <v>0</v>
      </c>
      <c r="D51" s="473"/>
    </row>
    <row r="52" spans="1:3" ht="22.5" customHeight="1">
      <c r="A52" s="37" t="str">
        <f>IF(Identification!$B$6="EN",Languages!$A86,IF(Identification!$B$6="FR",Languages!$B86,Languages!$C86))</f>
        <v>Ineligible 1a
[individual expenditure identified as ineligible]</v>
      </c>
      <c r="B52" s="15" t="s">
        <v>107</v>
      </c>
      <c r="C52" s="75">
        <f>D28</f>
        <v>0</v>
      </c>
    </row>
    <row r="53" spans="1:3" ht="12.75" customHeight="1">
      <c r="A53" s="37" t="s">
        <v>1502</v>
      </c>
      <c r="B53" s="15" t="s">
        <v>149</v>
      </c>
      <c r="C53" s="75">
        <f>F28</f>
        <v>0</v>
      </c>
    </row>
    <row r="54" spans="1:3" ht="12.75">
      <c r="A54" s="37" t="s">
        <v>1503</v>
      </c>
      <c r="B54" s="15" t="s">
        <v>1484</v>
      </c>
      <c r="C54" s="75">
        <f>H28</f>
        <v>0</v>
      </c>
    </row>
    <row r="55" spans="1:3" ht="12.75">
      <c r="A55" s="37" t="s">
        <v>1504</v>
      </c>
      <c r="B55" s="15" t="s">
        <v>1505</v>
      </c>
      <c r="C55" s="75">
        <f>J28</f>
        <v>0</v>
      </c>
    </row>
    <row r="56" spans="1:3" ht="12.75">
      <c r="A56" s="37" t="s">
        <v>1506</v>
      </c>
      <c r="B56" s="15" t="s">
        <v>508</v>
      </c>
      <c r="C56" s="75">
        <f>L28</f>
        <v>0</v>
      </c>
    </row>
    <row r="57" spans="1:3" ht="12.75" customHeight="1">
      <c r="A57" s="37" t="s">
        <v>1507</v>
      </c>
      <c r="B57" s="15" t="s">
        <v>1508</v>
      </c>
      <c r="C57" s="75">
        <f>C51-C52-C53-C54-C55-C56</f>
        <v>0</v>
      </c>
    </row>
    <row r="58" spans="1:3" ht="12.75" customHeight="1">
      <c r="A58" s="37" t="str">
        <f>IF(Identification!$B$6="EN",Languages!$A56,IF(Identification!$B$6="FR",Languages!$B56,Languages!$C56))</f>
        <v>Total Eligible Expenditure * Maximum Community % Contribution</v>
      </c>
      <c r="B58" s="15" t="s">
        <v>1509</v>
      </c>
      <c r="C58" s="75">
        <f>C57*C50</f>
        <v>0</v>
      </c>
    </row>
    <row r="59" spans="1:3" ht="12.75" customHeight="1" thickBot="1">
      <c r="A59" s="39" t="str">
        <f>IF(Identification!$B$6="EN",Languages!$A63,IF(Identification!$B$6="FR",Languages!$B63,Languages!$C63))</f>
        <v>Final Community Grant (minimum of a &amp; i)</v>
      </c>
      <c r="B59" s="15" t="s">
        <v>1485</v>
      </c>
      <c r="C59" s="261">
        <f>MIN(C49,C58)</f>
        <v>0</v>
      </c>
    </row>
    <row r="60" spans="1:3" ht="12.75" customHeight="1">
      <c r="A60" s="38" t="str">
        <f>IF(Identification!$B$6="EN",Languages!$A150,IF(Identification!$B$6="FR",Languages!$B150,Languages!$C150))</f>
        <v>Total Pre-financing</v>
      </c>
      <c r="B60" s="15" t="s">
        <v>1510</v>
      </c>
      <c r="C60" s="75">
        <f>C49*B74</f>
        <v>0</v>
      </c>
    </row>
    <row r="61" spans="1:3" ht="12.75" customHeight="1">
      <c r="A61" s="38" t="str">
        <f>IF(Identification!$B$6="EN",Languages!$A33,IF(Identification!$B$6="FR",Languages!$B33,Languages!$C33))</f>
        <v>Balance</v>
      </c>
      <c r="B61" s="15" t="s">
        <v>1511</v>
      </c>
      <c r="C61" s="137">
        <f>(C59-C60)</f>
        <v>0</v>
      </c>
    </row>
    <row r="62" spans="1:3" ht="12.75" customHeight="1">
      <c r="A62" s="38" t="str">
        <f>IF(Identification!$B$6="EN",Languages!$A94,IF(Identification!$B$6="FR",Languages!$B94,Languages!$C94))</f>
        <v>Interest or Other Income Earned</v>
      </c>
      <c r="B62" s="15" t="s">
        <v>1512</v>
      </c>
      <c r="C62" s="75">
        <f>C12+C13</f>
        <v>0</v>
      </c>
    </row>
    <row r="63" spans="1:3" ht="12.75" customHeight="1" thickBot="1">
      <c r="A63" s="40" t="str">
        <f>IF(Identification!$B$6="EN",Languages!$A61,IF(Identification!$B$6="FR",Languages!$B61,Languages!$C61))</f>
        <v>Final Balance (leading to payment/recovery)</v>
      </c>
      <c r="B63" s="16" t="s">
        <v>1513</v>
      </c>
      <c r="C63" s="261">
        <f>(C61-C62)</f>
        <v>0</v>
      </c>
    </row>
    <row r="64" ht="9" customHeight="1" thickBot="1"/>
    <row r="65" spans="1:2" ht="13.5" thickBot="1">
      <c r="A65" s="17" t="str">
        <f>IF(Identification!$B$6="EN",Languages!$A36,IF(Identification!$B$6="FR",Languages!$B36,Languages!$C36))</f>
        <v>Calculation Table for Ineligible 2</v>
      </c>
      <c r="B65" s="122"/>
    </row>
    <row r="66" spans="1:2" ht="13.5" thickBot="1">
      <c r="A66" s="1" t="str">
        <f>IF(Identification!$B$6="EN",Languages!$A34,IF(Identification!$B$6="FR",Languages!$B34,Languages!$C34))</f>
        <v>Budget Heading</v>
      </c>
      <c r="B66" s="18">
        <v>1.1</v>
      </c>
    </row>
    <row r="67" spans="1:2" ht="12.75">
      <c r="A67" s="483" t="str">
        <f>A19</f>
        <v>I. Staff Costs (Heading A)</v>
      </c>
      <c r="B67" s="263">
        <f>B19*110%</f>
        <v>0</v>
      </c>
    </row>
    <row r="68" spans="1:2" ht="13.5" thickBot="1">
      <c r="A68" s="2" t="str">
        <f>A25</f>
        <v>III. TOTAL OPERATING COSTS (Heading B)</v>
      </c>
      <c r="B68" s="264">
        <f>B25*110%</f>
        <v>0</v>
      </c>
    </row>
    <row r="69" ht="13.5" thickBot="1"/>
    <row r="70" spans="1:3" ht="13.5" thickBot="1">
      <c r="A70" s="3" t="str">
        <f>IF(Identification!$B$6="EN",Languages!$A122,IF(Identification!$B$6="FR",Languages!$B122,Languages!$C122))</f>
        <v>Responsible for Financial Assessment:</v>
      </c>
      <c r="B70" s="394"/>
      <c r="C70" s="395"/>
    </row>
    <row r="71" spans="1:3" ht="13.5" thickBot="1">
      <c r="A71" s="3" t="str">
        <f>IF(Identification!$B$6="EN",Languages!$A46,IF(Identification!$B$6="FR",Languages!$B46,Languages!$C46))</f>
        <v>Date Financial Assessment Finalised:</v>
      </c>
      <c r="B71" s="399"/>
      <c r="C71" s="400"/>
    </row>
    <row r="72" ht="13.5" thickBot="1"/>
    <row r="73" spans="1:4" ht="13.5" thickBot="1">
      <c r="A73" s="1" t="str">
        <f>IF(Identification!$B$6="EN",Languages!$A64,IF(Identification!$B$6="FR",Languages!$B64,Languages!$C64))</f>
        <v>Final Project Rating (0-10)</v>
      </c>
      <c r="B73" s="485"/>
      <c r="C73" s="486"/>
      <c r="D73" s="484" t="s">
        <v>1514</v>
      </c>
    </row>
    <row r="74" spans="1:4" ht="13.5" thickBot="1">
      <c r="A74" s="1" t="str">
        <f>IF(Identification!$B$6="EN",Languages!$A151,IF(Identification!$B$6="FR",Languages!$B151,Languages!$C151))</f>
        <v>Total pre-financing (as a %)</v>
      </c>
      <c r="B74" s="487"/>
      <c r="C74" s="488"/>
      <c r="D74" s="484" t="s">
        <v>1515</v>
      </c>
    </row>
    <row r="75" ht="13.5" thickBot="1"/>
    <row r="76" spans="1:2" ht="13.5" thickBot="1">
      <c r="A76" s="100" t="str">
        <f>IF(Identification!$B$6="EN",Languages!$A163,IF(Identification!$B$6="FR",Languages!$B163,Languages!$C163))</f>
        <v>FINANCIAL ASSESSMENT RESULTS - INTERIM REPORT</v>
      </c>
      <c r="B76" s="101"/>
    </row>
    <row r="77" spans="1:2" ht="12.75">
      <c r="A77" s="103" t="str">
        <f>IF(Identification!$B$6="EN",Languages!$A104,IF(Identification!$B$6="FR",Languages!$B104,Languages!$C104))</f>
        <v>Maximum Community Contribution (from Agreement)</v>
      </c>
      <c r="B77" s="79"/>
    </row>
    <row r="78" spans="1:2" ht="12.75">
      <c r="A78" s="104" t="str">
        <f>IF(Identification!$B$6="EN",Languages!$A158,IF(Identification!$B$6="FR",Languages!$B158,Languages!$C158))</f>
        <v>Pre-Financing Paid</v>
      </c>
      <c r="B78" s="102">
        <f>B77*B74</f>
        <v>0</v>
      </c>
    </row>
    <row r="79" spans="1:2" ht="12.75">
      <c r="A79" s="104" t="str">
        <f>IF(Identification!$B$6="EN",Languages!$A159,IF(Identification!$B$6="FR",Languages!$B159,Languages!$C159))</f>
        <v>Amount Declared - Interim Report</v>
      </c>
      <c r="B79" s="102">
        <f>C28</f>
        <v>0</v>
      </c>
    </row>
    <row r="80" spans="1:2" ht="12.75">
      <c r="A80" s="172" t="str">
        <f>IF(Identification!$B$6="EN",Languages!$A160,IF(Identification!$B$6="FR",Languages!$B160,Languages!$C160))</f>
        <v>Eligible for Additional Pre-financing (70% Spent) based on declared costs</v>
      </c>
      <c r="B80" s="167" t="str">
        <f>IF(B77=0,"FALSE",IF(B79&gt;=0.7*B78,"YES","NO"))</f>
        <v>FALSE</v>
      </c>
    </row>
    <row r="81" spans="1:2" ht="12.75">
      <c r="A81" s="104" t="str">
        <f>IF(Identification!$B$6="EN",Languages!$A161,IF(Identification!$B$6="FR",Languages!$B161,Languages!$C161))</f>
        <v>Additional Pre-Financing (%)</v>
      </c>
      <c r="B81" s="114"/>
    </row>
    <row r="82" spans="1:2" ht="13.5" thickBot="1">
      <c r="A82" s="105" t="str">
        <f>IF(Identification!$B$6="EN",Languages!$A162,IF(Identification!$B$6="FR",Languages!$B162,Languages!$C162))</f>
        <v>Amount of Additional Pre-financing</v>
      </c>
      <c r="B82" s="106">
        <f>B77*B81</f>
        <v>0</v>
      </c>
    </row>
  </sheetData>
  <sheetProtection password="8737" sheet="1"/>
  <mergeCells count="14">
    <mergeCell ref="A30:C30"/>
    <mergeCell ref="A44:C44"/>
    <mergeCell ref="A20:C20"/>
    <mergeCell ref="A1:C1"/>
    <mergeCell ref="A3:C3"/>
    <mergeCell ref="A10:C10"/>
    <mergeCell ref="A17:C17"/>
    <mergeCell ref="B73:C73"/>
    <mergeCell ref="B74:C74"/>
    <mergeCell ref="A45:B45"/>
    <mergeCell ref="A46:B46"/>
    <mergeCell ref="B70:C70"/>
    <mergeCell ref="A48:C48"/>
    <mergeCell ref="B71:C71"/>
  </mergeCells>
  <printOptions/>
  <pageMargins left="0.25" right="0.25" top="0.19" bottom="0.24" header="0.18" footer="0.24"/>
  <pageSetup fitToHeight="1" fitToWidth="1" horizontalDpi="300" verticalDpi="300" orientation="landscape" paperSize="9" scale="77" r:id="rId1"/>
  <headerFooter alignWithMargins="0">
    <oddFooter>&amp;R&amp;"Arial,Italique"&amp;8&amp;P / &amp;N</oddFooter>
  </headerFooter>
  <ignoredErrors>
    <ignoredError sqref="C62 H25 F28 L28 F22:F23 J19 H22:H23" formula="1"/>
  </ignoredErrors>
</worksheet>
</file>

<file path=xl/worksheets/sheet3.xml><?xml version="1.0" encoding="utf-8"?>
<worksheet xmlns="http://schemas.openxmlformats.org/spreadsheetml/2006/main" xmlns:r="http://schemas.openxmlformats.org/officeDocument/2006/relationships">
  <dimension ref="A1:AL33"/>
  <sheetViews>
    <sheetView zoomScale="75" zoomScaleNormal="75" zoomScaleSheetLayoutView="85" zoomScalePageLayoutView="0" workbookViewId="0" topLeftCell="Z1">
      <selection activeCell="AF26" sqref="AF26"/>
    </sheetView>
  </sheetViews>
  <sheetFormatPr defaultColWidth="8.8515625" defaultRowHeight="12.75"/>
  <cols>
    <col min="1" max="1" width="55.140625" style="453" customWidth="1"/>
    <col min="2" max="2" width="14.140625" style="497" customWidth="1"/>
    <col min="3" max="3" width="13.28125" style="497" customWidth="1"/>
    <col min="4" max="16" width="14.140625" style="497" customWidth="1"/>
    <col min="17" max="38" width="9.7109375" style="497" customWidth="1"/>
    <col min="39" max="16384" width="8.8515625" style="453" customWidth="1"/>
  </cols>
  <sheetData>
    <row r="1" spans="1:38" s="33" customFormat="1" ht="19.5" customHeight="1" thickBot="1">
      <c r="A1" s="6" t="str">
        <f>IF(Identification!$B$6="EN",Languages!$A70,IF(Identification!$B$6="FR",Languages!$B70,Languages!$C70))</f>
        <v>J.2a: Breakdown of Income Sources (by partner)</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4"/>
    </row>
    <row r="2" spans="1:38" s="34" customFormat="1" ht="24.75" customHeight="1" thickBot="1">
      <c r="A2" s="4" t="str">
        <f>IF(Identification!$B$6="EN",Languages!$A84,IF(Identification!$B$6="FR",Languages!$B84,Languages!$C84))</f>
        <v>INCOME</v>
      </c>
      <c r="B2" s="5" t="str">
        <f>IF(Identification!$B$6="EN",Languages!$A143,IF(Identification!$B$6="FR",Languages!$B143,Languages!$C143))</f>
        <v>TOTAL</v>
      </c>
      <c r="C2" s="22" t="str">
        <f>IF(Identification!$B$6="EN",Languages!$A17,IF(Identification!$B$6="FR",Languages!$B17,Languages!$C17))</f>
        <v>% breakdown</v>
      </c>
      <c r="D2" s="5">
        <v>0</v>
      </c>
      <c r="E2" s="5">
        <v>1</v>
      </c>
      <c r="F2" s="5">
        <v>2</v>
      </c>
      <c r="G2" s="5">
        <v>3</v>
      </c>
      <c r="H2" s="5">
        <v>4</v>
      </c>
      <c r="I2" s="5">
        <v>5</v>
      </c>
      <c r="J2" s="5">
        <v>6</v>
      </c>
      <c r="K2" s="5">
        <v>7</v>
      </c>
      <c r="L2" s="5">
        <v>8</v>
      </c>
      <c r="M2" s="5">
        <v>9</v>
      </c>
      <c r="N2" s="5">
        <v>10</v>
      </c>
      <c r="O2" s="5">
        <v>11</v>
      </c>
      <c r="P2" s="5">
        <v>12</v>
      </c>
      <c r="Q2" s="5">
        <v>13</v>
      </c>
      <c r="R2" s="5">
        <v>14</v>
      </c>
      <c r="S2" s="5">
        <v>15</v>
      </c>
      <c r="T2" s="5">
        <v>16</v>
      </c>
      <c r="U2" s="5">
        <v>17</v>
      </c>
      <c r="V2" s="5">
        <v>18</v>
      </c>
      <c r="W2" s="5">
        <v>19</v>
      </c>
      <c r="X2" s="5">
        <v>20</v>
      </c>
      <c r="Y2" s="5">
        <v>21</v>
      </c>
      <c r="Z2" s="5">
        <v>22</v>
      </c>
      <c r="AA2" s="5">
        <v>23</v>
      </c>
      <c r="AB2" s="5">
        <v>24</v>
      </c>
      <c r="AC2" s="5">
        <v>25</v>
      </c>
      <c r="AD2" s="5">
        <v>26</v>
      </c>
      <c r="AE2" s="5">
        <v>27</v>
      </c>
      <c r="AF2" s="5">
        <v>28</v>
      </c>
      <c r="AG2" s="5">
        <v>29</v>
      </c>
      <c r="AH2" s="5">
        <v>30</v>
      </c>
      <c r="AI2" s="5">
        <v>31</v>
      </c>
      <c r="AJ2" s="5">
        <v>32</v>
      </c>
      <c r="AK2" s="5">
        <v>33</v>
      </c>
      <c r="AL2" s="5">
        <v>34</v>
      </c>
    </row>
    <row r="3" spans="1:38" ht="13.5" thickBot="1">
      <c r="A3" s="6" t="str">
        <f>IF(Identification!$B$6="EN",Languages!$A75,IF(Identification!$B$6="FR",Languages!$B75,Languages!$C75))</f>
        <v>I. Grants</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90"/>
    </row>
    <row r="4" spans="1:38" ht="12.75">
      <c r="A4" s="115" t="str">
        <f>IF(Identification!$B$6="EN",Languages!$A4,IF(Identification!$B$6="FR",Languages!$B4,Languages!$C4))</f>
        <v>- Leonardo da Vinci</v>
      </c>
      <c r="B4" s="282">
        <f>SUM(D4:AL4)</f>
        <v>0</v>
      </c>
      <c r="C4" s="183">
        <f>IF($B$15&gt;0,B4/$B$15,0)</f>
        <v>0</v>
      </c>
      <c r="D4" s="259"/>
      <c r="E4" s="259"/>
      <c r="F4" s="259"/>
      <c r="G4" s="259"/>
      <c r="H4" s="259"/>
      <c r="I4" s="259"/>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59"/>
    </row>
    <row r="5" spans="1:38" ht="12.75">
      <c r="A5" s="23" t="str">
        <f>IF(Identification!$B$6="EN",Languages!$A5,IF(Identification!$B$6="FR",Languages!$B5,Languages!$C5))</f>
        <v>- National Support</v>
      </c>
      <c r="B5" s="281">
        <f>SUM(D5:AL5)</f>
        <v>0</v>
      </c>
      <c r="C5" s="184">
        <f>IF($B$15&gt;0,B5/$B$15,0)</f>
        <v>0</v>
      </c>
      <c r="D5" s="63"/>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row>
    <row r="6" spans="1:38" ht="12.75">
      <c r="A6" s="23" t="str">
        <f>IF(Identification!$B$6="EN",Languages!$A13,IF(Identification!$B$6="FR",Languages!$B13,Languages!$C13))</f>
        <v>- Regional Support</v>
      </c>
      <c r="B6" s="281">
        <f>SUM(D6:AL6)</f>
        <v>0</v>
      </c>
      <c r="C6" s="184">
        <f>IF($B$15&gt;0,B6/$B$15,0)</f>
        <v>0</v>
      </c>
      <c r="D6" s="6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row>
    <row r="7" spans="1:38" ht="12.75">
      <c r="A7" s="23" t="str">
        <f>IF(Identification!$B$6="EN",Languages!$A7,IF(Identification!$B$6="FR",Languages!$B7,Languages!$C7))</f>
        <v>- Other Community Programmes</v>
      </c>
      <c r="B7" s="281">
        <f>SUM(D7:AL7)</f>
        <v>0</v>
      </c>
      <c r="C7" s="184">
        <f>IF($B$15&gt;0,B7/$B$15,0)</f>
        <v>0</v>
      </c>
      <c r="D7" s="6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row>
    <row r="8" spans="1:38" ht="13.5" thickBot="1">
      <c r="A8" s="24" t="str">
        <f>IF(Identification!$B$6="EN",Languages!$A9,IF(Identification!$B$6="FR",Languages!$B9,Languages!$C9))</f>
        <v>- Other Sources (provide detail separately)</v>
      </c>
      <c r="B8" s="280">
        <f>SUM(D8:AL8)</f>
        <v>0</v>
      </c>
      <c r="C8" s="185">
        <f>IF($B$15&gt;0,B8/$B$15,0)</f>
        <v>0</v>
      </c>
      <c r="D8" s="66"/>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row>
    <row r="9" spans="1:38" ht="19.5" customHeight="1" thickBot="1">
      <c r="A9" s="6" t="str">
        <f>IF(Identification!$B$6="EN",Languages!$A131,IF(Identification!$B$6="FR",Languages!$B131,Languages!$C131))</f>
        <v>Sub-total I</v>
      </c>
      <c r="B9" s="10">
        <f>SUM(B4:B8)</f>
        <v>0</v>
      </c>
      <c r="C9" s="30">
        <f>SUM(C4:C8)</f>
        <v>0</v>
      </c>
      <c r="D9" s="10">
        <f>SUM(D4:D8)</f>
        <v>0</v>
      </c>
      <c r="E9" s="10">
        <f aca="true" t="shared" si="0" ref="E9:AA9">SUM(E4:E8)</f>
        <v>0</v>
      </c>
      <c r="F9" s="10">
        <f t="shared" si="0"/>
        <v>0</v>
      </c>
      <c r="G9" s="10">
        <f t="shared" si="0"/>
        <v>0</v>
      </c>
      <c r="H9" s="10">
        <f t="shared" si="0"/>
        <v>0</v>
      </c>
      <c r="I9" s="10">
        <f t="shared" si="0"/>
        <v>0</v>
      </c>
      <c r="J9" s="10">
        <f t="shared" si="0"/>
        <v>0</v>
      </c>
      <c r="K9" s="10">
        <f t="shared" si="0"/>
        <v>0</v>
      </c>
      <c r="L9" s="10">
        <f t="shared" si="0"/>
        <v>0</v>
      </c>
      <c r="M9" s="10">
        <f t="shared" si="0"/>
        <v>0</v>
      </c>
      <c r="N9" s="10">
        <f t="shared" si="0"/>
        <v>0</v>
      </c>
      <c r="O9" s="10">
        <f t="shared" si="0"/>
        <v>0</v>
      </c>
      <c r="P9" s="10">
        <f t="shared" si="0"/>
        <v>0</v>
      </c>
      <c r="Q9" s="10">
        <f t="shared" si="0"/>
        <v>0</v>
      </c>
      <c r="R9" s="10">
        <f t="shared" si="0"/>
        <v>0</v>
      </c>
      <c r="S9" s="10">
        <f t="shared" si="0"/>
        <v>0</v>
      </c>
      <c r="T9" s="10">
        <f t="shared" si="0"/>
        <v>0</v>
      </c>
      <c r="U9" s="10">
        <f t="shared" si="0"/>
        <v>0</v>
      </c>
      <c r="V9" s="10">
        <f t="shared" si="0"/>
        <v>0</v>
      </c>
      <c r="W9" s="10">
        <f t="shared" si="0"/>
        <v>0</v>
      </c>
      <c r="X9" s="10">
        <f t="shared" si="0"/>
        <v>0</v>
      </c>
      <c r="Y9" s="10">
        <f t="shared" si="0"/>
        <v>0</v>
      </c>
      <c r="Z9" s="10">
        <f t="shared" si="0"/>
        <v>0</v>
      </c>
      <c r="AA9" s="10">
        <f t="shared" si="0"/>
        <v>0</v>
      </c>
      <c r="AB9" s="10">
        <f aca="true" t="shared" si="1" ref="AB9:AL9">SUM(AB4:AB8)</f>
        <v>0</v>
      </c>
      <c r="AC9" s="10">
        <f t="shared" si="1"/>
        <v>0</v>
      </c>
      <c r="AD9" s="10">
        <f t="shared" si="1"/>
        <v>0</v>
      </c>
      <c r="AE9" s="10">
        <f t="shared" si="1"/>
        <v>0</v>
      </c>
      <c r="AF9" s="10">
        <f t="shared" si="1"/>
        <v>0</v>
      </c>
      <c r="AG9" s="10">
        <f t="shared" si="1"/>
        <v>0</v>
      </c>
      <c r="AH9" s="10">
        <f t="shared" si="1"/>
        <v>0</v>
      </c>
      <c r="AI9" s="10">
        <f t="shared" si="1"/>
        <v>0</v>
      </c>
      <c r="AJ9" s="10">
        <f t="shared" si="1"/>
        <v>0</v>
      </c>
      <c r="AK9" s="10">
        <f t="shared" si="1"/>
        <v>0</v>
      </c>
      <c r="AL9" s="10">
        <f t="shared" si="1"/>
        <v>0</v>
      </c>
    </row>
    <row r="10" spans="1:38" ht="13.5" thickBot="1">
      <c r="A10" s="6" t="str">
        <f>IF(Identification!$B$6="EN",Languages!$A82,IF(Identification!$B$6="FR",Languages!$B82,Languages!$C82))</f>
        <v>II. Other Project Income</v>
      </c>
      <c r="B10" s="489"/>
      <c r="C10" s="489"/>
      <c r="D10" s="489"/>
      <c r="E10" s="489"/>
      <c r="F10" s="489"/>
      <c r="G10" s="489"/>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90"/>
    </row>
    <row r="11" spans="1:38" ht="12.75">
      <c r="A11" s="115" t="str">
        <f>IF(Identification!$B$6="EN",Languages!$A11,IF(Identification!$B$6="FR",Languages!$B11,Languages!$C11))</f>
        <v>- Own Funds</v>
      </c>
      <c r="B11" s="280">
        <f>SUM(D11:AL11)</f>
        <v>0</v>
      </c>
      <c r="C11" s="183">
        <f>IF($B$15&gt;0,B11/$B$15,0)</f>
        <v>0</v>
      </c>
      <c r="D11" s="186"/>
      <c r="E11" s="186"/>
      <c r="F11" s="186"/>
      <c r="G11" s="186"/>
      <c r="H11" s="186"/>
      <c r="I11" s="186"/>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row>
    <row r="12" spans="1:38" ht="12.75">
      <c r="A12" s="88" t="str">
        <f>IF(Identification!$B$6="EN",Languages!$A3,IF(Identification!$B$6="FR",Languages!$B3,Languages!$C3))</f>
        <v>- Interest</v>
      </c>
      <c r="B12" s="280">
        <f>SUM(D12:AL12)</f>
        <v>0</v>
      </c>
      <c r="C12" s="188">
        <f>IF($B$15&gt;0,B12/$B$15,0)</f>
        <v>0</v>
      </c>
      <c r="D12" s="187"/>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row>
    <row r="13" spans="1:38" ht="13.5" thickBot="1">
      <c r="A13" s="111" t="str">
        <f>IF(Identification!$B$6="EN",Languages!$A8,IF(Identification!$B$6="FR",Languages!$B8,Languages!$C8))</f>
        <v>- Other Income (product sales, seminar fees, sponsorship, etc.)</v>
      </c>
      <c r="B13" s="280">
        <f>SUM(D13:AL13)</f>
        <v>0</v>
      </c>
      <c r="C13" s="185">
        <f>IF($B$15&gt;0,B13/$B$15,0)</f>
        <v>0</v>
      </c>
      <c r="D13" s="187"/>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row>
    <row r="14" spans="1:38" ht="19.5" customHeight="1" thickBot="1">
      <c r="A14" s="6" t="s">
        <v>500</v>
      </c>
      <c r="B14" s="74">
        <f>SUM(B11:B13)</f>
        <v>0</v>
      </c>
      <c r="C14" s="30">
        <f>SUM(C11:C13)</f>
        <v>0</v>
      </c>
      <c r="D14" s="10">
        <f>SUM(D11:D13)</f>
        <v>0</v>
      </c>
      <c r="E14" s="10">
        <f aca="true" t="shared" si="2" ref="E14:AA14">SUM(E11:E13)</f>
        <v>0</v>
      </c>
      <c r="F14" s="10">
        <f t="shared" si="2"/>
        <v>0</v>
      </c>
      <c r="G14" s="10">
        <f t="shared" si="2"/>
        <v>0</v>
      </c>
      <c r="H14" s="10">
        <f t="shared" si="2"/>
        <v>0</v>
      </c>
      <c r="I14" s="10">
        <f t="shared" si="2"/>
        <v>0</v>
      </c>
      <c r="J14" s="10">
        <f t="shared" si="2"/>
        <v>0</v>
      </c>
      <c r="K14" s="10">
        <f t="shared" si="2"/>
        <v>0</v>
      </c>
      <c r="L14" s="10">
        <f t="shared" si="2"/>
        <v>0</v>
      </c>
      <c r="M14" s="10">
        <f t="shared" si="2"/>
        <v>0</v>
      </c>
      <c r="N14" s="10">
        <f t="shared" si="2"/>
        <v>0</v>
      </c>
      <c r="O14" s="10">
        <f t="shared" si="2"/>
        <v>0</v>
      </c>
      <c r="P14" s="10">
        <f t="shared" si="2"/>
        <v>0</v>
      </c>
      <c r="Q14" s="10">
        <f t="shared" si="2"/>
        <v>0</v>
      </c>
      <c r="R14" s="10">
        <f t="shared" si="2"/>
        <v>0</v>
      </c>
      <c r="S14" s="10">
        <f t="shared" si="2"/>
        <v>0</v>
      </c>
      <c r="T14" s="10">
        <f t="shared" si="2"/>
        <v>0</v>
      </c>
      <c r="U14" s="10">
        <f t="shared" si="2"/>
        <v>0</v>
      </c>
      <c r="V14" s="10">
        <f t="shared" si="2"/>
        <v>0</v>
      </c>
      <c r="W14" s="10">
        <f t="shared" si="2"/>
        <v>0</v>
      </c>
      <c r="X14" s="10">
        <f t="shared" si="2"/>
        <v>0</v>
      </c>
      <c r="Y14" s="10">
        <f t="shared" si="2"/>
        <v>0</v>
      </c>
      <c r="Z14" s="10">
        <f t="shared" si="2"/>
        <v>0</v>
      </c>
      <c r="AA14" s="10">
        <f t="shared" si="2"/>
        <v>0</v>
      </c>
      <c r="AB14" s="10">
        <f aca="true" t="shared" si="3" ref="AB14:AL14">SUM(AB11:AB13)</f>
        <v>0</v>
      </c>
      <c r="AC14" s="10">
        <f t="shared" si="3"/>
        <v>0</v>
      </c>
      <c r="AD14" s="10">
        <f t="shared" si="3"/>
        <v>0</v>
      </c>
      <c r="AE14" s="10">
        <f t="shared" si="3"/>
        <v>0</v>
      </c>
      <c r="AF14" s="10">
        <f t="shared" si="3"/>
        <v>0</v>
      </c>
      <c r="AG14" s="10">
        <f t="shared" si="3"/>
        <v>0</v>
      </c>
      <c r="AH14" s="10">
        <f t="shared" si="3"/>
        <v>0</v>
      </c>
      <c r="AI14" s="10">
        <f t="shared" si="3"/>
        <v>0</v>
      </c>
      <c r="AJ14" s="10">
        <f t="shared" si="3"/>
        <v>0</v>
      </c>
      <c r="AK14" s="10">
        <f t="shared" si="3"/>
        <v>0</v>
      </c>
      <c r="AL14" s="10">
        <f t="shared" si="3"/>
        <v>0</v>
      </c>
    </row>
    <row r="15" spans="1:38" ht="19.5" customHeight="1" thickBot="1">
      <c r="A15" s="11" t="str">
        <f>IF(Identification!$B$6="EN",Languages!$A145,IF(Identification!$B$6="FR",Languages!$B145,Languages!$C145))</f>
        <v>TOTAL (I + II)</v>
      </c>
      <c r="B15" s="12">
        <f>SUM(B9,B14)</f>
        <v>0</v>
      </c>
      <c r="C15" s="31">
        <f>SUM(C9,C14)</f>
        <v>0</v>
      </c>
      <c r="D15" s="12">
        <f>SUM(D9,D14)</f>
        <v>0</v>
      </c>
      <c r="E15" s="12">
        <f aca="true" t="shared" si="4" ref="E15:AA15">SUM(E9,E14)</f>
        <v>0</v>
      </c>
      <c r="F15" s="12">
        <f t="shared" si="4"/>
        <v>0</v>
      </c>
      <c r="G15" s="12">
        <f t="shared" si="4"/>
        <v>0</v>
      </c>
      <c r="H15" s="12">
        <f t="shared" si="4"/>
        <v>0</v>
      </c>
      <c r="I15" s="12">
        <f t="shared" si="4"/>
        <v>0</v>
      </c>
      <c r="J15" s="12">
        <f t="shared" si="4"/>
        <v>0</v>
      </c>
      <c r="K15" s="12">
        <f t="shared" si="4"/>
        <v>0</v>
      </c>
      <c r="L15" s="12">
        <f t="shared" si="4"/>
        <v>0</v>
      </c>
      <c r="M15" s="12">
        <f t="shared" si="4"/>
        <v>0</v>
      </c>
      <c r="N15" s="12">
        <f t="shared" si="4"/>
        <v>0</v>
      </c>
      <c r="O15" s="12">
        <f t="shared" si="4"/>
        <v>0</v>
      </c>
      <c r="P15" s="12">
        <f t="shared" si="4"/>
        <v>0</v>
      </c>
      <c r="Q15" s="12">
        <f t="shared" si="4"/>
        <v>0</v>
      </c>
      <c r="R15" s="12">
        <f t="shared" si="4"/>
        <v>0</v>
      </c>
      <c r="S15" s="12">
        <f t="shared" si="4"/>
        <v>0</v>
      </c>
      <c r="T15" s="12">
        <f t="shared" si="4"/>
        <v>0</v>
      </c>
      <c r="U15" s="12">
        <f t="shared" si="4"/>
        <v>0</v>
      </c>
      <c r="V15" s="12">
        <f t="shared" si="4"/>
        <v>0</v>
      </c>
      <c r="W15" s="12">
        <f t="shared" si="4"/>
        <v>0</v>
      </c>
      <c r="X15" s="12">
        <f t="shared" si="4"/>
        <v>0</v>
      </c>
      <c r="Y15" s="12">
        <f t="shared" si="4"/>
        <v>0</v>
      </c>
      <c r="Z15" s="12">
        <f t="shared" si="4"/>
        <v>0</v>
      </c>
      <c r="AA15" s="12">
        <f t="shared" si="4"/>
        <v>0</v>
      </c>
      <c r="AB15" s="12">
        <f aca="true" t="shared" si="5" ref="AB15:AL15">SUM(AB9,AB14)</f>
        <v>0</v>
      </c>
      <c r="AC15" s="12">
        <f t="shared" si="5"/>
        <v>0</v>
      </c>
      <c r="AD15" s="12">
        <f t="shared" si="5"/>
        <v>0</v>
      </c>
      <c r="AE15" s="12">
        <f t="shared" si="5"/>
        <v>0</v>
      </c>
      <c r="AF15" s="12">
        <f t="shared" si="5"/>
        <v>0</v>
      </c>
      <c r="AG15" s="12">
        <f t="shared" si="5"/>
        <v>0</v>
      </c>
      <c r="AH15" s="12">
        <f t="shared" si="5"/>
        <v>0</v>
      </c>
      <c r="AI15" s="12">
        <f t="shared" si="5"/>
        <v>0</v>
      </c>
      <c r="AJ15" s="12">
        <f t="shared" si="5"/>
        <v>0</v>
      </c>
      <c r="AK15" s="12">
        <f t="shared" si="5"/>
        <v>0</v>
      </c>
      <c r="AL15" s="12">
        <f t="shared" si="5"/>
        <v>0</v>
      </c>
    </row>
    <row r="16" spans="2:38" s="491" customFormat="1" ht="12" thickBot="1">
      <c r="B16" s="492"/>
      <c r="C16" s="492"/>
      <c r="D16" s="492"/>
      <c r="E16" s="492"/>
      <c r="F16" s="492"/>
      <c r="G16" s="492"/>
      <c r="H16" s="492"/>
      <c r="I16" s="492"/>
      <c r="J16" s="492"/>
      <c r="K16" s="492"/>
      <c r="L16" s="492"/>
      <c r="M16" s="492"/>
      <c r="N16" s="492"/>
      <c r="O16" s="492"/>
      <c r="P16" s="492"/>
      <c r="Q16" s="492"/>
      <c r="R16" s="492"/>
      <c r="S16" s="492"/>
      <c r="T16" s="492"/>
      <c r="U16" s="492"/>
      <c r="V16" s="492"/>
      <c r="W16" s="492"/>
      <c r="X16" s="492"/>
      <c r="Y16" s="492"/>
      <c r="Z16" s="492"/>
      <c r="AA16" s="492"/>
      <c r="AB16" s="492"/>
      <c r="AC16" s="492"/>
      <c r="AD16" s="492"/>
      <c r="AE16" s="492"/>
      <c r="AF16" s="492"/>
      <c r="AG16" s="492"/>
      <c r="AH16" s="492"/>
      <c r="AI16" s="492"/>
      <c r="AJ16" s="492"/>
      <c r="AK16" s="492"/>
      <c r="AL16" s="492"/>
    </row>
    <row r="17" spans="1:38" s="452" customFormat="1" ht="19.5" customHeight="1" thickBot="1">
      <c r="A17" s="6" t="str">
        <f>IF(Identification!$B$6="EN",Languages!$A71,IF(Identification!$B$6="FR",Languages!$B71,Languages!$C71))</f>
        <v>J.2b: Breakdown of Expenses incurred (by partner)</v>
      </c>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4"/>
    </row>
    <row r="18" spans="1:38" s="452" customFormat="1" ht="22.5" customHeight="1" thickBot="1">
      <c r="A18" s="6" t="str">
        <f>IF(Identification!$B$6="EN",Languages!$A116,IF(Identification!$B$6="FR",Languages!$B116,Languages!$C116))</f>
        <v>Partner Number</v>
      </c>
      <c r="B18" s="25" t="str">
        <f>IF(Identification!$B$6="EN",Languages!$A143,IF(Identification!$B$6="FR",Languages!$B143,Languages!$C143))</f>
        <v>TOTAL</v>
      </c>
      <c r="C18" s="22" t="str">
        <f>IF(Identification!$B$6="EN",Languages!$A17,IF(Identification!$B$6="FR",Languages!$B17,Languages!$C17))</f>
        <v>% breakdown</v>
      </c>
      <c r="D18" s="5">
        <v>0</v>
      </c>
      <c r="E18" s="5">
        <v>1</v>
      </c>
      <c r="F18" s="5">
        <v>2</v>
      </c>
      <c r="G18" s="5">
        <v>3</v>
      </c>
      <c r="H18" s="5">
        <v>4</v>
      </c>
      <c r="I18" s="5">
        <v>5</v>
      </c>
      <c r="J18" s="5">
        <v>6</v>
      </c>
      <c r="K18" s="5">
        <v>7</v>
      </c>
      <c r="L18" s="5">
        <v>8</v>
      </c>
      <c r="M18" s="5">
        <v>9</v>
      </c>
      <c r="N18" s="5">
        <v>10</v>
      </c>
      <c r="O18" s="5">
        <v>11</v>
      </c>
      <c r="P18" s="5">
        <v>12</v>
      </c>
      <c r="Q18" s="5">
        <v>13</v>
      </c>
      <c r="R18" s="5">
        <v>14</v>
      </c>
      <c r="S18" s="5">
        <v>15</v>
      </c>
      <c r="T18" s="5">
        <v>16</v>
      </c>
      <c r="U18" s="5">
        <v>17</v>
      </c>
      <c r="V18" s="5">
        <v>18</v>
      </c>
      <c r="W18" s="5">
        <v>19</v>
      </c>
      <c r="X18" s="5">
        <v>20</v>
      </c>
      <c r="Y18" s="5">
        <v>21</v>
      </c>
      <c r="Z18" s="5">
        <v>22</v>
      </c>
      <c r="AA18" s="5">
        <v>23</v>
      </c>
      <c r="AB18" s="5">
        <v>24</v>
      </c>
      <c r="AC18" s="5">
        <v>25</v>
      </c>
      <c r="AD18" s="5">
        <v>26</v>
      </c>
      <c r="AE18" s="5">
        <v>27</v>
      </c>
      <c r="AF18" s="5">
        <v>28</v>
      </c>
      <c r="AG18" s="5">
        <v>29</v>
      </c>
      <c r="AH18" s="5">
        <v>30</v>
      </c>
      <c r="AI18" s="5">
        <v>31</v>
      </c>
      <c r="AJ18" s="5">
        <v>32</v>
      </c>
      <c r="AK18" s="5">
        <v>33</v>
      </c>
      <c r="AL18" s="5">
        <v>34</v>
      </c>
    </row>
    <row r="19" spans="1:38" s="452" customFormat="1" ht="19.5" customHeight="1" thickBot="1">
      <c r="A19" s="116" t="str">
        <f>IF(Identification!$B$6="EN",Languages!$A76,IF(Identification!$B$6="FR",Languages!$B76,Languages!$C76))</f>
        <v>I. Staff Costs (Heading A)</v>
      </c>
      <c r="B19" s="141">
        <f>SUM(D19:AL19)</f>
        <v>0</v>
      </c>
      <c r="C19" s="32">
        <f>IF($B$27&gt;0,B19/$B$27,0)</f>
        <v>0</v>
      </c>
      <c r="D19" s="141">
        <f>SUMIF('J.3'!$A$7:$A$126,D$18,'J.3'!$L$7:$L$126)</f>
        <v>0</v>
      </c>
      <c r="E19" s="141">
        <f>SUMIF('J.3'!$A$7:$A$126,E$18,'J.3'!$L$7:$L$126)</f>
        <v>0</v>
      </c>
      <c r="F19" s="141">
        <f>SUMIF('J.3'!$A$7:$A$126,F$18,'J.3'!$L$7:$L$126)</f>
        <v>0</v>
      </c>
      <c r="G19" s="141">
        <f>SUMIF('J.3'!$A$7:$A$126,G$18,'J.3'!$L$7:$L$126)</f>
        <v>0</v>
      </c>
      <c r="H19" s="141">
        <f>SUMIF('J.3'!$A$7:$A$126,H$18,'J.3'!$L$7:$L$126)</f>
        <v>0</v>
      </c>
      <c r="I19" s="141">
        <f>SUMIF('J.3'!$A$7:$A$126,I$18,'J.3'!$L$7:$L$126)</f>
        <v>0</v>
      </c>
      <c r="J19" s="141">
        <f>SUMIF('J.3'!$A$7:$A$126,J$18,'J.3'!$L$7:$L$126)</f>
        <v>0</v>
      </c>
      <c r="K19" s="141">
        <f>SUMIF('J.3'!$A$7:$A$126,K$18,'J.3'!$L$7:$L$126)</f>
        <v>0</v>
      </c>
      <c r="L19" s="141">
        <f>SUMIF('J.3'!$A$7:$A$126,L$18,'J.3'!$L$7:$L$126)</f>
        <v>0</v>
      </c>
      <c r="M19" s="141">
        <f>SUMIF('J.3'!$A$7:$A$126,M$18,'J.3'!$L$7:$L$126)</f>
        <v>0</v>
      </c>
      <c r="N19" s="141">
        <f>SUMIF('J.3'!$A$7:$A$126,N$18,'J.3'!$L$7:$L$126)</f>
        <v>0</v>
      </c>
      <c r="O19" s="141">
        <f>SUMIF('J.3'!$A$7:$A$126,O$18,'J.3'!$L$7:$L$126)</f>
        <v>0</v>
      </c>
      <c r="P19" s="141">
        <f>SUMIF('J.3'!$A$7:$A$126,P$18,'J.3'!$L$7:$L$126)</f>
        <v>0</v>
      </c>
      <c r="Q19" s="141">
        <f>SUMIF('J.3'!$A$7:$A$126,Q$18,'J.3'!$L$7:$L$126)</f>
        <v>0</v>
      </c>
      <c r="R19" s="141">
        <f>SUMIF('J.3'!$A$7:$A$126,R$18,'J.3'!$L$7:$L$126)</f>
        <v>0</v>
      </c>
      <c r="S19" s="141">
        <f>SUMIF('J.3'!$A$7:$A$126,S$18,'J.3'!$L$7:$L$126)</f>
        <v>0</v>
      </c>
      <c r="T19" s="141">
        <f>SUMIF('J.3'!$A$7:$A$126,T$18,'J.3'!$L$7:$L$126)</f>
        <v>0</v>
      </c>
      <c r="U19" s="141">
        <f>SUMIF('J.3'!$A$7:$A$126,U$18,'J.3'!$L$7:$L$126)</f>
        <v>0</v>
      </c>
      <c r="V19" s="141">
        <f>SUMIF('J.3'!$A$7:$A$126,V$18,'J.3'!$L$7:$L$126)</f>
        <v>0</v>
      </c>
      <c r="W19" s="141">
        <f>SUMIF('J.3'!$A$7:$A$126,W$18,'J.3'!$L$7:$L$126)</f>
        <v>0</v>
      </c>
      <c r="X19" s="141">
        <f>SUMIF('J.3'!$A$7:$A$126,X$18,'J.3'!$L$7:$L$126)</f>
        <v>0</v>
      </c>
      <c r="Y19" s="141">
        <f>SUMIF('J.3'!$A$7:$A$126,Y$18,'J.3'!$L$7:$L$126)</f>
        <v>0</v>
      </c>
      <c r="Z19" s="141">
        <f>SUMIF('J.3'!$A$7:$A$126,Z$18,'J.3'!$L$7:$L$126)</f>
        <v>0</v>
      </c>
      <c r="AA19" s="141">
        <f>SUMIF('J.3'!$A$7:$A$126,AA$18,'J.3'!$L$7:$L$126)</f>
        <v>0</v>
      </c>
      <c r="AB19" s="141">
        <f>SUMIF('J.3'!$A$7:$A$126,AB$18,'J.3'!$L$7:$L$126)</f>
        <v>0</v>
      </c>
      <c r="AC19" s="141">
        <f>SUMIF('J.3'!$A$7:$A$126,AC$18,'J.3'!$L$7:$L$126)</f>
        <v>0</v>
      </c>
      <c r="AD19" s="141">
        <f>SUMIF('J.3'!$A$7:$A$126,AD$18,'J.3'!$L$7:$L$126)</f>
        <v>0</v>
      </c>
      <c r="AE19" s="141">
        <f>SUMIF('J.3'!$A$7:$A$126,AE$18,'J.3'!$L$7:$L$126)</f>
        <v>0</v>
      </c>
      <c r="AF19" s="141">
        <f>SUMIF('J.3'!$A$7:$A$126,AF$18,'J.3'!$L$7:$L$126)</f>
        <v>0</v>
      </c>
      <c r="AG19" s="141">
        <f>SUMIF('J.3'!$A$7:$A$126,AG$18,'J.3'!$L$7:$L$126)</f>
        <v>0</v>
      </c>
      <c r="AH19" s="141">
        <f>SUMIF('J.3'!$A$7:$A$126,AH$18,'J.3'!$L$7:$L$126)</f>
        <v>0</v>
      </c>
      <c r="AI19" s="141">
        <f>SUMIF('J.3'!$A$7:$A$126,AI$18,'J.3'!$L$7:$L$126)</f>
        <v>0</v>
      </c>
      <c r="AJ19" s="141">
        <f>SUMIF('J.3'!$A$7:$A$126,AJ$18,'J.3'!$L$7:$L$126)</f>
        <v>0</v>
      </c>
      <c r="AK19" s="141">
        <f>SUMIF('J.3'!$A$7:$A$126,AK$18,'J.3'!$L$7:$L$126)</f>
        <v>0</v>
      </c>
      <c r="AL19" s="141">
        <f>SUMIF('J.3'!$A$7:$A$126,AL$18,'J.3'!$L$7:$L$126)</f>
        <v>0</v>
      </c>
    </row>
    <row r="20" spans="1:38" s="452" customFormat="1" ht="13.5" thickBot="1">
      <c r="A20" s="6" t="str">
        <f>IF(Identification!$B$6="EN",Languages!$A81,IF(Identification!$B$6="FR",Languages!$B81,Languages!$C81))</f>
        <v>II. Operating Costs (Heading B)</v>
      </c>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4"/>
    </row>
    <row r="21" spans="1:38" s="452" customFormat="1" ht="12.75" hidden="1">
      <c r="A21" s="28" t="str">
        <f>IF(Identification!$B$6="EN",Languages!$A16,IF(Identification!$B$6="FR",Languages!$B16,Languages!$C16))</f>
        <v>- Travel (hidden)</v>
      </c>
      <c r="B21" s="493">
        <f aca="true" t="shared" si="6" ref="B21:B26">SUM(D21:AL21)</f>
        <v>0</v>
      </c>
      <c r="C21" s="494">
        <f>IF($B$29&gt;0,B21/$B$29,0)</f>
        <v>0</v>
      </c>
      <c r="D21" s="493">
        <f>SUMIF('J.4'!$A$9:$A$358,D18,'J.4'!$M$9:$M$358)</f>
        <v>0</v>
      </c>
      <c r="E21" s="493">
        <f>SUMIF('J.4'!$A$9:$A$358,E18,'J.4'!$M$9:$M$358)</f>
        <v>0</v>
      </c>
      <c r="F21" s="493">
        <f>SUMIF('J.4'!$A$9:$A$358,F18,'J.4'!$M$9:$M$358)</f>
        <v>0</v>
      </c>
      <c r="G21" s="493">
        <f>SUMIF('J.4'!$A$9:$A$358,G18,'J.4'!$M$9:$M$358)</f>
        <v>0</v>
      </c>
      <c r="H21" s="493">
        <f>SUMIF('J.4'!$A$9:$A$358,H18,'J.4'!$M$9:$M$358)</f>
        <v>0</v>
      </c>
      <c r="I21" s="493">
        <f>SUMIF('J.4'!$A$9:$A$358,I18,'J.4'!$M$9:$M$358)</f>
        <v>0</v>
      </c>
      <c r="J21" s="493">
        <f>SUMIF('J.4'!$A$9:$A$358,J18,'J.4'!$M$9:$M$358)</f>
        <v>0</v>
      </c>
      <c r="K21" s="493">
        <f>SUMIF('J.4'!$A$9:$A$358,K18,'J.4'!$M$9:$M$358)</f>
        <v>0</v>
      </c>
      <c r="L21" s="493">
        <f>SUMIF('J.4'!$A$9:$A$358,L18,'J.4'!$M$9:$M$358)</f>
        <v>0</v>
      </c>
      <c r="M21" s="493">
        <f>SUMIF('J.4'!$A$9:$A$358,M18,'J.4'!$M$9:$M$358)</f>
        <v>0</v>
      </c>
      <c r="N21" s="493">
        <f>SUMIF('J.4'!$A$9:$A$358,N18,'J.4'!$M$9:$M$358)</f>
        <v>0</v>
      </c>
      <c r="O21" s="493">
        <f>SUMIF('J.4'!$A$9:$A$358,O18,'J.4'!$M$9:$M$358)</f>
        <v>0</v>
      </c>
      <c r="P21" s="493">
        <f>SUMIF('J.4'!$A$9:$A$358,P18,'J.4'!$M$9:$M$358)</f>
        <v>0</v>
      </c>
      <c r="Q21" s="493">
        <f>SUMIF('J.4'!$A$9:$A$358,Q18,'J.4'!$M$9:$M$358)</f>
        <v>0</v>
      </c>
      <c r="R21" s="493">
        <f>SUMIF('J.4'!$A$9:$A$358,R18,'J.4'!$M$9:$M$358)</f>
        <v>0</v>
      </c>
      <c r="S21" s="493">
        <f>SUMIF('J.4'!$A$9:$A$358,S18,'J.4'!$M$9:$M$358)</f>
        <v>0</v>
      </c>
      <c r="T21" s="493">
        <f>SUMIF('J.4'!$A$9:$A$358,T18,'J.4'!$M$9:$M$358)</f>
        <v>0</v>
      </c>
      <c r="U21" s="493">
        <f>SUMIF('J.4'!$A$9:$A$358,U18,'J.4'!$M$9:$M$358)</f>
        <v>0</v>
      </c>
      <c r="V21" s="493">
        <f>SUMIF('J.4'!$A$9:$A$358,V18,'J.4'!$M$9:$M$358)</f>
        <v>0</v>
      </c>
      <c r="W21" s="493">
        <f>SUMIF('J.4'!$A$9:$A$358,W18,'J.4'!$M$9:$M$358)</f>
        <v>0</v>
      </c>
      <c r="X21" s="493">
        <f>SUMIF('J.4'!$A$9:$A$358,X18,'J.4'!$M$9:$M$358)</f>
        <v>0</v>
      </c>
      <c r="Y21" s="493">
        <f>SUMIF('J.4'!$A$9:$A$358,Y18,'J.4'!$M$9:$M$358)</f>
        <v>0</v>
      </c>
      <c r="Z21" s="493">
        <f>SUMIF('J.4'!$A$9:$A$358,Z18,'J.4'!$M$9:$M$358)</f>
        <v>0</v>
      </c>
      <c r="AA21" s="493">
        <f>SUMIF('J.4'!$A$9:$A$358,AA18,'J.4'!$M$9:$M$358)</f>
        <v>0</v>
      </c>
      <c r="AB21" s="493">
        <f>SUMIF('J.4'!$A$9:$A$358,AB18,'J.4'!$M$9:$M$358)</f>
        <v>0</v>
      </c>
      <c r="AC21" s="493">
        <f>SUMIF('J.4'!$A$9:$A$358,AC18,'J.4'!$M$9:$M$358)</f>
        <v>0</v>
      </c>
      <c r="AD21" s="493">
        <f>SUMIF('J.4'!$A$9:$A$358,AD18,'J.4'!$M$9:$M$358)</f>
        <v>0</v>
      </c>
      <c r="AE21" s="493">
        <f>SUMIF('J.4'!$A$9:$A$358,AE18,'J.4'!$M$9:$M$358)</f>
        <v>0</v>
      </c>
      <c r="AF21" s="493">
        <f>SUMIF('J.4'!$A$9:$A$358,AF18,'J.4'!$M$9:$M$358)</f>
        <v>0</v>
      </c>
      <c r="AG21" s="493">
        <f>SUMIF('J.4'!$A$9:$A$358,AG18,'J.4'!$M$9:$M$358)</f>
        <v>0</v>
      </c>
      <c r="AH21" s="493">
        <f>SUMIF('J.4'!$A$9:$A$358,AH18,'J.4'!$M$9:$M$358)</f>
        <v>0</v>
      </c>
      <c r="AI21" s="493">
        <f>SUMIF('J.4'!$A$9:$A$358,AI18,'J.4'!$M$9:$M$358)</f>
        <v>0</v>
      </c>
      <c r="AJ21" s="493">
        <f>SUMIF('J.4'!$A$9:$A$358,AJ18,'J.4'!$M$9:$M$358)</f>
        <v>0</v>
      </c>
      <c r="AK21" s="493">
        <f>SUMIF('J.4'!$A$9:$A$358,AK18,'J.4'!$M$9:$M$358)</f>
        <v>0</v>
      </c>
      <c r="AL21" s="493">
        <f>SUMIF('J.4'!$A$9:$A$358,AL18,'J.4'!$M$9:$M$358)</f>
        <v>0</v>
      </c>
    </row>
    <row r="22" spans="1:38" s="452" customFormat="1" ht="12.75" hidden="1">
      <c r="A22" s="29" t="str">
        <f>IF(Identification!$B$6="EN",Languages!$A14,IF(Identification!$B$6="FR",Languages!$B14,Languages!$C14))</f>
        <v>- Subsistence (hidden)</v>
      </c>
      <c r="B22" s="495">
        <f t="shared" si="6"/>
        <v>0</v>
      </c>
      <c r="C22" s="496">
        <f>IF($B$29&gt;0,B22/$B$29,0)</f>
        <v>0</v>
      </c>
      <c r="D22" s="495">
        <f>SUMIF('J.4'!$A$9:$A$358,D18,'J.4'!$N$9:$N$358)</f>
        <v>0</v>
      </c>
      <c r="E22" s="495">
        <f>SUMIF('J.4'!$A$9:$A$358,E18,'J.4'!$N$9:$N$358)</f>
        <v>0</v>
      </c>
      <c r="F22" s="495">
        <f>SUMIF('J.4'!$A$9:$A$358,F18,'J.4'!$N$9:$N$358)</f>
        <v>0</v>
      </c>
      <c r="G22" s="495">
        <f>SUMIF('J.4'!$A$9:$A$358,G18,'J.4'!$N$9:$N$358)</f>
        <v>0</v>
      </c>
      <c r="H22" s="495">
        <f>SUMIF('J.4'!$A$9:$A$358,H18,'J.4'!$N$9:$N$358)</f>
        <v>0</v>
      </c>
      <c r="I22" s="495">
        <f>SUMIF('J.4'!$A$9:$A$358,I18,'J.4'!$N$9:$N$358)</f>
        <v>0</v>
      </c>
      <c r="J22" s="495">
        <f>SUMIF('J.4'!$A$9:$A$358,J18,'J.4'!$N$9:$N$358)</f>
        <v>0</v>
      </c>
      <c r="K22" s="495">
        <f>SUMIF('J.4'!$A$9:$A$358,K18,'J.4'!$N$9:$N$358)</f>
        <v>0</v>
      </c>
      <c r="L22" s="495">
        <f>SUMIF('J.4'!$A$9:$A$358,L18,'J.4'!$N$9:$N$358)</f>
        <v>0</v>
      </c>
      <c r="M22" s="495">
        <f>SUMIF('J.4'!$A$9:$A$358,M18,'J.4'!$N$9:$N$358)</f>
        <v>0</v>
      </c>
      <c r="N22" s="495">
        <f>SUMIF('J.4'!$A$9:$A$358,N18,'J.4'!$N$9:$N$358)</f>
        <v>0</v>
      </c>
      <c r="O22" s="495">
        <f>SUMIF('J.4'!$A$9:$A$358,O18,'J.4'!$N$9:$N$358)</f>
        <v>0</v>
      </c>
      <c r="P22" s="495">
        <f>SUMIF('J.4'!$A$9:$A$358,P18,'J.4'!$N$9:$N$358)</f>
        <v>0</v>
      </c>
      <c r="Q22" s="495">
        <f>SUMIF('J.4'!$A$9:$A$358,Q18,'J.4'!$N$9:$N$358)</f>
        <v>0</v>
      </c>
      <c r="R22" s="495">
        <f>SUMIF('J.4'!$A$9:$A$358,R18,'J.4'!$N$9:$N$358)</f>
        <v>0</v>
      </c>
      <c r="S22" s="495">
        <f>SUMIF('J.4'!$A$9:$A$358,S18,'J.4'!$N$9:$N$358)</f>
        <v>0</v>
      </c>
      <c r="T22" s="495">
        <f>SUMIF('J.4'!$A$9:$A$358,T18,'J.4'!$N$9:$N$358)</f>
        <v>0</v>
      </c>
      <c r="U22" s="495">
        <f>SUMIF('J.4'!$A$9:$A$358,U18,'J.4'!$N$9:$N$358)</f>
        <v>0</v>
      </c>
      <c r="V22" s="495">
        <f>SUMIF('J.4'!$A$9:$A$358,V18,'J.4'!$N$9:$N$358)</f>
        <v>0</v>
      </c>
      <c r="W22" s="495">
        <f>SUMIF('J.4'!$A$9:$A$358,W18,'J.4'!$N$9:$N$358)</f>
        <v>0</v>
      </c>
      <c r="X22" s="495">
        <f>SUMIF('J.4'!$A$9:$A$358,X18,'J.4'!$N$9:$N$358)</f>
        <v>0</v>
      </c>
      <c r="Y22" s="495">
        <f>SUMIF('J.4'!$A$9:$A$358,Y18,'J.4'!$N$9:$N$358)</f>
        <v>0</v>
      </c>
      <c r="Z22" s="495">
        <f>SUMIF('J.4'!$A$9:$A$358,Z18,'J.4'!$N$9:$N$358)</f>
        <v>0</v>
      </c>
      <c r="AA22" s="495">
        <f>SUMIF('J.4'!$A$9:$A$358,AA18,'J.4'!$N$9:$N$358)</f>
        <v>0</v>
      </c>
      <c r="AB22" s="495">
        <f>SUMIF('J.4'!$A$9:$A$358,AB18,'J.4'!$N$9:$N$358)</f>
        <v>0</v>
      </c>
      <c r="AC22" s="495">
        <f>SUMIF('J.4'!$A$9:$A$358,AC18,'J.4'!$N$9:$N$358)</f>
        <v>0</v>
      </c>
      <c r="AD22" s="495">
        <f>SUMIF('J.4'!$A$9:$A$358,AD18,'J.4'!$N$9:$N$358)</f>
        <v>0</v>
      </c>
      <c r="AE22" s="495">
        <f>SUMIF('J.4'!$A$9:$A$358,AE18,'J.4'!$N$9:$N$358)</f>
        <v>0</v>
      </c>
      <c r="AF22" s="495">
        <f>SUMIF('J.4'!$A$9:$A$358,AF18,'J.4'!$N$9:$N$358)</f>
        <v>0</v>
      </c>
      <c r="AG22" s="495">
        <f>SUMIF('J.4'!$A$9:$A$358,AG18,'J.4'!$N$9:$N$358)</f>
        <v>0</v>
      </c>
      <c r="AH22" s="495">
        <f>SUMIF('J.4'!$A$9:$A$358,AH18,'J.4'!$N$9:$N$358)</f>
        <v>0</v>
      </c>
      <c r="AI22" s="495">
        <f>SUMIF('J.4'!$A$9:$A$358,AI18,'J.4'!$N$9:$N$358)</f>
        <v>0</v>
      </c>
      <c r="AJ22" s="495">
        <f>SUMIF('J.4'!$A$9:$A$358,AJ18,'J.4'!$N$9:$N$358)</f>
        <v>0</v>
      </c>
      <c r="AK22" s="495">
        <f>SUMIF('J.4'!$A$9:$A$358,AK18,'J.4'!$N$9:$N$358)</f>
        <v>0</v>
      </c>
      <c r="AL22" s="495">
        <f>SUMIF('J.4'!$A$9:$A$358,AL18,'J.4'!$N$9:$N$358)</f>
        <v>0</v>
      </c>
    </row>
    <row r="23" spans="1:38" s="452" customFormat="1" ht="12.75">
      <c r="A23" s="29" t="str">
        <f>IF(Identification!$B$6="EN",Languages!$A15,IF(Identification!$B$6="FR",Languages!$B15,Languages!$C15))</f>
        <v>- Travel &amp; Subsistence</v>
      </c>
      <c r="B23" s="140">
        <f t="shared" si="6"/>
        <v>0</v>
      </c>
      <c r="C23" s="189">
        <f>IF($B$27&gt;0,B23/$B$27,0)</f>
        <v>0</v>
      </c>
      <c r="D23" s="140">
        <f>SUM(D21:D22)</f>
        <v>0</v>
      </c>
      <c r="E23" s="140">
        <f aca="true" t="shared" si="7" ref="E23:W23">SUM(E21:E22)</f>
        <v>0</v>
      </c>
      <c r="F23" s="140">
        <f t="shared" si="7"/>
        <v>0</v>
      </c>
      <c r="G23" s="140">
        <f t="shared" si="7"/>
        <v>0</v>
      </c>
      <c r="H23" s="140">
        <f t="shared" si="7"/>
        <v>0</v>
      </c>
      <c r="I23" s="140">
        <f t="shared" si="7"/>
        <v>0</v>
      </c>
      <c r="J23" s="140">
        <f t="shared" si="7"/>
        <v>0</v>
      </c>
      <c r="K23" s="140">
        <f t="shared" si="7"/>
        <v>0</v>
      </c>
      <c r="L23" s="140">
        <f t="shared" si="7"/>
        <v>0</v>
      </c>
      <c r="M23" s="140">
        <f t="shared" si="7"/>
        <v>0</v>
      </c>
      <c r="N23" s="140">
        <f t="shared" si="7"/>
        <v>0</v>
      </c>
      <c r="O23" s="140">
        <f t="shared" si="7"/>
        <v>0</v>
      </c>
      <c r="P23" s="140">
        <f t="shared" si="7"/>
        <v>0</v>
      </c>
      <c r="Q23" s="140">
        <f t="shared" si="7"/>
        <v>0</v>
      </c>
      <c r="R23" s="140">
        <f t="shared" si="7"/>
        <v>0</v>
      </c>
      <c r="S23" s="140">
        <f t="shared" si="7"/>
        <v>0</v>
      </c>
      <c r="T23" s="140">
        <f t="shared" si="7"/>
        <v>0</v>
      </c>
      <c r="U23" s="140">
        <f t="shared" si="7"/>
        <v>0</v>
      </c>
      <c r="V23" s="140">
        <f t="shared" si="7"/>
        <v>0</v>
      </c>
      <c r="W23" s="140">
        <f t="shared" si="7"/>
        <v>0</v>
      </c>
      <c r="X23" s="140">
        <f>SUM(X21:X22)</f>
        <v>0</v>
      </c>
      <c r="Y23" s="140">
        <f>SUM(Y21:Y22)</f>
        <v>0</v>
      </c>
      <c r="Z23" s="140">
        <f>SUM(Z21:Z22)</f>
        <v>0</v>
      </c>
      <c r="AA23" s="140">
        <f>SUM(AA21:AA22)</f>
        <v>0</v>
      </c>
      <c r="AB23" s="140">
        <f aca="true" t="shared" si="8" ref="AB23:AL23">SUM(AB21:AB22)</f>
        <v>0</v>
      </c>
      <c r="AC23" s="140">
        <f t="shared" si="8"/>
        <v>0</v>
      </c>
      <c r="AD23" s="140">
        <f t="shared" si="8"/>
        <v>0</v>
      </c>
      <c r="AE23" s="140">
        <f t="shared" si="8"/>
        <v>0</v>
      </c>
      <c r="AF23" s="140">
        <f t="shared" si="8"/>
        <v>0</v>
      </c>
      <c r="AG23" s="140">
        <f t="shared" si="8"/>
        <v>0</v>
      </c>
      <c r="AH23" s="140">
        <f t="shared" si="8"/>
        <v>0</v>
      </c>
      <c r="AI23" s="140">
        <f t="shared" si="8"/>
        <v>0</v>
      </c>
      <c r="AJ23" s="140">
        <f t="shared" si="8"/>
        <v>0</v>
      </c>
      <c r="AK23" s="140">
        <f t="shared" si="8"/>
        <v>0</v>
      </c>
      <c r="AL23" s="140">
        <f t="shared" si="8"/>
        <v>0</v>
      </c>
    </row>
    <row r="24" spans="1:38" s="452" customFormat="1" ht="12.75">
      <c r="A24" s="29" t="str">
        <f>IF(Identification!$B$6="EN",Languages!$A2,IF(Identification!$B$6="FR",Languages!$B2,Languages!$C2))</f>
        <v>- Equipment (up to 10 %)</v>
      </c>
      <c r="B24" s="140">
        <f t="shared" si="6"/>
        <v>0</v>
      </c>
      <c r="C24" s="189">
        <f>IF($B$27&gt;0,B24/$B$27,0)</f>
        <v>0</v>
      </c>
      <c r="D24" s="140">
        <f>SUMIF('J.5'!$A$8:$A$65,D18,'J.5'!$K$8:$K$65)</f>
        <v>0</v>
      </c>
      <c r="E24" s="140">
        <f>SUMIF('J.5'!$A$8:$A$65,E18,'J.5'!$K$8:$K$65)</f>
        <v>0</v>
      </c>
      <c r="F24" s="140">
        <f>SUMIF('J.5'!$A$8:$A$65,F18,'J.5'!$K$8:$K$65)</f>
        <v>0</v>
      </c>
      <c r="G24" s="140">
        <f>SUMIF('J.5'!$A$8:$A$65,G18,'J.5'!$K$8:$K$65)</f>
        <v>0</v>
      </c>
      <c r="H24" s="140">
        <f>SUMIF('J.5'!$A$8:$A$65,H18,'J.5'!$K$8:$K$65)</f>
        <v>0</v>
      </c>
      <c r="I24" s="140">
        <f>SUMIF('J.5'!$A$8:$A$65,I18,'J.5'!$K$8:$K$65)</f>
        <v>0</v>
      </c>
      <c r="J24" s="140">
        <f>SUMIF('J.5'!$A$8:$A$65,J18,'J.5'!$K$8:$K$65)</f>
        <v>0</v>
      </c>
      <c r="K24" s="140">
        <f>SUMIF('J.5'!$A$8:$A$65,K18,'J.5'!$K$8:$K$65)</f>
        <v>0</v>
      </c>
      <c r="L24" s="140">
        <f>SUMIF('J.5'!$A$8:$A$65,L18,'J.5'!$K$8:$K$65)</f>
        <v>0</v>
      </c>
      <c r="M24" s="140">
        <f>SUMIF('J.5'!$A$8:$A$65,M18,'J.5'!$K$8:$K$65)</f>
        <v>0</v>
      </c>
      <c r="N24" s="140">
        <f>SUMIF('J.5'!$A$8:$A$65,N18,'J.5'!$K$8:$K$65)</f>
        <v>0</v>
      </c>
      <c r="O24" s="140">
        <f>SUMIF('J.5'!$A$8:$A$65,O18,'J.5'!$K$8:$K$65)</f>
        <v>0</v>
      </c>
      <c r="P24" s="140">
        <f>SUMIF('J.5'!$A$8:$A$65,P18,'J.5'!$K$8:$K$65)</f>
        <v>0</v>
      </c>
      <c r="Q24" s="140">
        <f>SUMIF('J.5'!$A$8:$A$65,Q18,'J.5'!$K$8:$K$65)</f>
        <v>0</v>
      </c>
      <c r="R24" s="140">
        <f>SUMIF('J.5'!$A$8:$A$65,R18,'J.5'!$K$8:$K$65)</f>
        <v>0</v>
      </c>
      <c r="S24" s="140">
        <f>SUMIF('J.5'!$A$8:$A$65,S18,'J.5'!$K$8:$K$65)</f>
        <v>0</v>
      </c>
      <c r="T24" s="140">
        <f>SUMIF('J.5'!$A$8:$A$65,T18,'J.5'!$K$8:$K$65)</f>
        <v>0</v>
      </c>
      <c r="U24" s="140">
        <f>SUMIF('J.5'!$A$8:$A$65,U18,'J.5'!$K$8:$K$65)</f>
        <v>0</v>
      </c>
      <c r="V24" s="140">
        <f>SUMIF('J.5'!$A$8:$A$65,V18,'J.5'!$K$8:$K$65)</f>
        <v>0</v>
      </c>
      <c r="W24" s="140">
        <f>SUMIF('J.5'!$A$8:$A$65,W18,'J.5'!$K$8:$K$65)</f>
        <v>0</v>
      </c>
      <c r="X24" s="140">
        <f>SUMIF('J.5'!$A$8:$A$65,X18,'J.5'!$K$8:$K$65)</f>
        <v>0</v>
      </c>
      <c r="Y24" s="140">
        <f>SUMIF('J.5'!$A$8:$A$65,Y18,'J.5'!$K$8:$K$65)</f>
        <v>0</v>
      </c>
      <c r="Z24" s="140">
        <f>SUMIF('J.5'!$A$8:$A$65,Z18,'J.5'!$K$8:$K$65)</f>
        <v>0</v>
      </c>
      <c r="AA24" s="140">
        <f>SUMIF('J.5'!$A$8:$A$65,AA18,'J.5'!$K$8:$K$65)</f>
        <v>0</v>
      </c>
      <c r="AB24" s="140">
        <f>SUMIF('J.5'!$A$8:$A$65,AB18,'J.5'!$K$8:$K$65)</f>
        <v>0</v>
      </c>
      <c r="AC24" s="140">
        <f>SUMIF('J.5'!$A$8:$A$65,AC18,'J.5'!$K$8:$K$65)</f>
        <v>0</v>
      </c>
      <c r="AD24" s="140">
        <f>SUMIF('J.5'!$A$8:$A$65,AD18,'J.5'!$K$8:$K$65)</f>
        <v>0</v>
      </c>
      <c r="AE24" s="140">
        <f>SUMIF('J.5'!$A$8:$A$65,AE18,'J.5'!$K$8:$K$65)</f>
        <v>0</v>
      </c>
      <c r="AF24" s="140">
        <f>SUMIF('J.5'!$A$8:$A$65,AF18,'J.5'!$K$8:$K$65)</f>
        <v>0</v>
      </c>
      <c r="AG24" s="140">
        <f>SUMIF('J.5'!$A$8:$A$65,AG18,'J.5'!$K$8:$K$65)</f>
        <v>0</v>
      </c>
      <c r="AH24" s="140">
        <f>SUMIF('J.5'!$A$8:$A$65,AH18,'J.5'!$K$8:$K$65)</f>
        <v>0</v>
      </c>
      <c r="AI24" s="140">
        <f>SUMIF('J.5'!$A$8:$A$65,AI18,'J.5'!$K$8:$K$65)</f>
        <v>0</v>
      </c>
      <c r="AJ24" s="140">
        <f>SUMIF('J.5'!$A$8:$A$65,AJ18,'J.5'!$K$8:$K$65)</f>
        <v>0</v>
      </c>
      <c r="AK24" s="140">
        <f>SUMIF('J.5'!$A$8:$A$65,AK18,'J.5'!$K$8:$K$65)</f>
        <v>0</v>
      </c>
      <c r="AL24" s="140">
        <f>SUMIF('J.5'!$A$8:$A$65,AL18,'J.5'!$K$8:$K$65)</f>
        <v>0</v>
      </c>
    </row>
    <row r="25" spans="1:38" s="452" customFormat="1" ht="12.75">
      <c r="A25" s="29" t="str">
        <f>IF(Identification!$B$6="EN",Languages!$A165,IF(Identification!$B$6="FR",Languages!$B165,Languages!$C165))</f>
        <v>- Subcontracting costs (up to 30%)</v>
      </c>
      <c r="B25" s="140">
        <f t="shared" si="6"/>
        <v>0</v>
      </c>
      <c r="C25" s="189">
        <f>IF($B$27&gt;0,B25/$B$27,0)</f>
        <v>0</v>
      </c>
      <c r="D25" s="140">
        <f>SUMIF('J.7'!$A$7:$A$206,D$18,'J.7'!$G$7:$G$206)</f>
        <v>0</v>
      </c>
      <c r="E25" s="140">
        <f>SUMIF('J.7'!$A$7:$A$206,E$18,'J.7'!$G$7:$G$206)</f>
        <v>0</v>
      </c>
      <c r="F25" s="140">
        <f>SUMIF('J.7'!$A$7:$A$206,F$18,'J.7'!$G$7:$G$206)</f>
        <v>0</v>
      </c>
      <c r="G25" s="140">
        <f>SUMIF('J.7'!$A$7:$A$206,G$18,'J.7'!$G$7:$G$206)</f>
        <v>0</v>
      </c>
      <c r="H25" s="140">
        <f>SUMIF('J.7'!$A$7:$A$206,H$18,'J.7'!$G$7:$G$206)</f>
        <v>0</v>
      </c>
      <c r="I25" s="140">
        <f>SUMIF('J.7'!$A$7:$A$206,I$18,'J.7'!$G$7:$G$206)</f>
        <v>0</v>
      </c>
      <c r="J25" s="140">
        <f>SUMIF('J.7'!$A$7:$A$206,J$18,'J.7'!$G$7:$G$206)</f>
        <v>0</v>
      </c>
      <c r="K25" s="140">
        <f>SUMIF('J.7'!$A$7:$A$206,K$18,'J.7'!$G$7:$G$206)</f>
        <v>0</v>
      </c>
      <c r="L25" s="140">
        <f>SUMIF('J.7'!$A$7:$A$206,L$18,'J.7'!$G$7:$G$206)</f>
        <v>0</v>
      </c>
      <c r="M25" s="140">
        <f>SUMIF('J.7'!$A$7:$A$206,M$18,'J.7'!$G$7:$G$206)</f>
        <v>0</v>
      </c>
      <c r="N25" s="140">
        <f>SUMIF('J.7'!$A$7:$A$206,N$18,'J.7'!$G$7:$G$206)</f>
        <v>0</v>
      </c>
      <c r="O25" s="140">
        <f>SUMIF('J.7'!$A$7:$A$206,O$18,'J.7'!$G$7:$G$206)</f>
        <v>0</v>
      </c>
      <c r="P25" s="140">
        <f>SUMIF('J.7'!$A$7:$A$206,P$18,'J.7'!$G$7:$G$206)</f>
        <v>0</v>
      </c>
      <c r="Q25" s="140">
        <f>SUMIF('J.7'!$A$7:$A$206,Q$18,'J.7'!$G$7:$G$206)</f>
        <v>0</v>
      </c>
      <c r="R25" s="140">
        <f>SUMIF('J.7'!$A$7:$A$206,R$18,'J.7'!$G$7:$G$206)</f>
        <v>0</v>
      </c>
      <c r="S25" s="140">
        <f>SUMIF('J.7'!$A$7:$A$206,S$18,'J.7'!$G$7:$G$206)</f>
        <v>0</v>
      </c>
      <c r="T25" s="140">
        <f>SUMIF('J.7'!$A$7:$A$206,T$18,'J.7'!$G$7:$G$206)</f>
        <v>0</v>
      </c>
      <c r="U25" s="140">
        <f>SUMIF('J.7'!$A$7:$A$206,U$18,'J.7'!$G$7:$G$206)</f>
        <v>0</v>
      </c>
      <c r="V25" s="140">
        <f>SUMIF('J.7'!$A$7:$A$206,V$18,'J.7'!$G$7:$G$206)</f>
        <v>0</v>
      </c>
      <c r="W25" s="140">
        <f>SUMIF('J.7'!$A$7:$A$206,W$18,'J.7'!$G$7:$G$206)</f>
        <v>0</v>
      </c>
      <c r="X25" s="140">
        <f>SUMIF('J.7'!$A$7:$A$206,X$18,'J.7'!$G$7:$G$206)</f>
        <v>0</v>
      </c>
      <c r="Y25" s="140">
        <f>SUMIF('J.7'!$A$7:$A$206,Y$18,'J.7'!$G$7:$G$206)</f>
        <v>0</v>
      </c>
      <c r="Z25" s="140">
        <f>SUMIF('J.7'!$A$7:$A$206,Z$18,'J.7'!$G$7:$G$206)</f>
        <v>0</v>
      </c>
      <c r="AA25" s="140">
        <f>SUMIF('J.7'!$A$7:$A$206,AA$18,'J.7'!$G$7:$G$206)</f>
        <v>0</v>
      </c>
      <c r="AB25" s="140">
        <f>SUMIF('J.7'!$A$7:$A$206,AB$18,'J.7'!$G$7:$G$206)</f>
        <v>0</v>
      </c>
      <c r="AC25" s="140">
        <f>SUMIF('J.7'!$A$7:$A$206,AC$18,'J.7'!$G$7:$G$206)</f>
        <v>0</v>
      </c>
      <c r="AD25" s="140">
        <f>SUMIF('J.7'!$A$7:$A$206,AD$18,'J.7'!$G$7:$G$206)</f>
        <v>0</v>
      </c>
      <c r="AE25" s="140">
        <f>SUMIF('J.7'!$A$7:$A$206,AE$18,'J.7'!$G$7:$G$206)</f>
        <v>0</v>
      </c>
      <c r="AF25" s="140">
        <f>SUMIF('J.7'!$A$7:$A$206,AF$18,'J.7'!$G$7:$G$206)</f>
        <v>0</v>
      </c>
      <c r="AG25" s="140">
        <f>SUMIF('J.7'!$A$7:$A$206,AG$18,'J.7'!$G$7:$G$206)</f>
        <v>0</v>
      </c>
      <c r="AH25" s="140">
        <f>SUMIF('J.7'!$A$7:$A$206,AH$18,'J.7'!$G$7:$G$206)</f>
        <v>0</v>
      </c>
      <c r="AI25" s="140">
        <f>SUMIF('J.7'!$A$7:$A$206,AI$18,'J.7'!$G$7:$G$206)</f>
        <v>0</v>
      </c>
      <c r="AJ25" s="140">
        <f>SUMIF('J.7'!$A$7:$A$206,AJ$18,'J.7'!$G$7:$G$206)</f>
        <v>0</v>
      </c>
      <c r="AK25" s="140">
        <f>SUMIF('J.7'!$A$7:$A$206,AK$18,'J.7'!$G$7:$G$206)</f>
        <v>0</v>
      </c>
      <c r="AL25" s="140">
        <f>SUMIF('J.7'!$A$7:$A$206,AL$18,'J.7'!$G$7:$G$206)</f>
        <v>0</v>
      </c>
    </row>
    <row r="26" spans="1:38" s="452" customFormat="1" ht="13.5" thickBot="1">
      <c r="A26" s="29" t="str">
        <f>IF(Identification!$B$6="EN",Languages!$A6,IF(Identification!$B$6="FR",Languages!$B6,Languages!$C6))</f>
        <v>- Other</v>
      </c>
      <c r="B26" s="140">
        <f t="shared" si="6"/>
        <v>0</v>
      </c>
      <c r="C26" s="189">
        <f>IF($B$27&gt;0,B26/$B$27,0)</f>
        <v>0</v>
      </c>
      <c r="D26" s="140">
        <f>SUMIF('J.6'!$A$7:$A$81,D18,'J.6'!$H$7:$H$81)</f>
        <v>0</v>
      </c>
      <c r="E26" s="140">
        <f>SUMIF('J.6'!$A$7:$A$81,E18,'J.6'!$H$7:$H$81)</f>
        <v>0</v>
      </c>
      <c r="F26" s="140">
        <f>SUMIF('J.6'!$A$7:$A$81,F18,'J.6'!$H$7:$H$81)</f>
        <v>0</v>
      </c>
      <c r="G26" s="140">
        <f>SUMIF('J.6'!$A$7:$A$81,G18,'J.6'!$H$7:$H$81)</f>
        <v>0</v>
      </c>
      <c r="H26" s="140">
        <f>SUMIF('J.6'!$A$7:$A$81,H18,'J.6'!$H$7:$H$81)</f>
        <v>0</v>
      </c>
      <c r="I26" s="140">
        <f>SUMIF('J.6'!$A$7:$A$81,I18,'J.6'!$H$7:$H$81)</f>
        <v>0</v>
      </c>
      <c r="J26" s="140">
        <f>SUMIF('J.6'!$A$7:$A$81,J18,'J.6'!$H$7:$H$81)</f>
        <v>0</v>
      </c>
      <c r="K26" s="140">
        <f>SUMIF('J.6'!$A$7:$A$81,K18,'J.6'!$H$7:$H$81)</f>
        <v>0</v>
      </c>
      <c r="L26" s="140">
        <f>SUMIF('J.6'!$A$7:$A$81,L18,'J.6'!$H$7:$H$81)</f>
        <v>0</v>
      </c>
      <c r="M26" s="140">
        <f>SUMIF('J.6'!$A$7:$A$81,M18,'J.6'!$H$7:$H$81)</f>
        <v>0</v>
      </c>
      <c r="N26" s="140">
        <f>SUMIF('J.6'!$A$7:$A$81,N18,'J.6'!$H$7:$H$81)</f>
        <v>0</v>
      </c>
      <c r="O26" s="140">
        <f>SUMIF('J.6'!$A$7:$A$81,O18,'J.6'!$H$7:$H$81)</f>
        <v>0</v>
      </c>
      <c r="P26" s="140">
        <f>SUMIF('J.6'!$A$7:$A$81,P18,'J.6'!$H$7:$H$81)</f>
        <v>0</v>
      </c>
      <c r="Q26" s="140">
        <f>SUMIF('J.6'!$A$7:$A$81,Q18,'J.6'!$H$7:$H$81)</f>
        <v>0</v>
      </c>
      <c r="R26" s="140">
        <f>SUMIF('J.6'!$A$7:$A$81,R18,'J.6'!$H$7:$H$81)</f>
        <v>0</v>
      </c>
      <c r="S26" s="140">
        <f>SUMIF('J.6'!$A$7:$A$81,S18,'J.6'!$H$7:$H$81)</f>
        <v>0</v>
      </c>
      <c r="T26" s="140">
        <f>SUMIF('J.6'!$A$7:$A$81,T18,'J.6'!$H$7:$H$81)</f>
        <v>0</v>
      </c>
      <c r="U26" s="140">
        <f>SUMIF('J.6'!$A$7:$A$81,U18,'J.6'!$H$7:$H$81)</f>
        <v>0</v>
      </c>
      <c r="V26" s="140">
        <f>SUMIF('J.6'!$A$7:$A$81,V18,'J.6'!$H$7:$H$81)</f>
        <v>0</v>
      </c>
      <c r="W26" s="140">
        <f>SUMIF('J.6'!$A$7:$A$81,W18,'J.6'!$H$7:$H$81)</f>
        <v>0</v>
      </c>
      <c r="X26" s="140">
        <f>SUMIF('J.6'!$A$7:$A$81,X18,'J.6'!$H$7:$H$81)</f>
        <v>0</v>
      </c>
      <c r="Y26" s="140">
        <f>SUMIF('J.6'!$A$7:$A$81,Y18,'J.6'!$H$7:$H$81)</f>
        <v>0</v>
      </c>
      <c r="Z26" s="140">
        <f>SUMIF('J.6'!$A$7:$A$81,Z18,'J.6'!$H$7:$H$81)</f>
        <v>0</v>
      </c>
      <c r="AA26" s="140">
        <f>SUMIF('J.6'!$A$7:$A$81,AA18,'J.6'!$H$7:$H$81)</f>
        <v>0</v>
      </c>
      <c r="AB26" s="140">
        <f>SUMIF('J.6'!$A$7:$A$81,AB18,'J.6'!$H$7:$H$81)</f>
        <v>0</v>
      </c>
      <c r="AC26" s="140">
        <f>SUMIF('J.6'!$A$7:$A$81,AC18,'J.6'!$H$7:$H$81)</f>
        <v>0</v>
      </c>
      <c r="AD26" s="140">
        <f>SUMIF('J.6'!$A$7:$A$81,AD18,'J.6'!$H$7:$H$81)</f>
        <v>0</v>
      </c>
      <c r="AE26" s="140">
        <f>SUMIF('J.6'!$A$7:$A$81,AE18,'J.6'!$H$7:$H$81)</f>
        <v>0</v>
      </c>
      <c r="AF26" s="140">
        <f>SUMIF('J.6'!$A$7:$A$81,AF18,'J.6'!$H$7:$H$81)</f>
        <v>0</v>
      </c>
      <c r="AG26" s="140">
        <f>SUMIF('J.6'!$A$7:$A$81,AG18,'J.6'!$H$7:$H$81)</f>
        <v>0</v>
      </c>
      <c r="AH26" s="140">
        <f>SUMIF('J.6'!$A$7:$A$81,AH18,'J.6'!$H$7:$H$81)</f>
        <v>0</v>
      </c>
      <c r="AI26" s="140">
        <f>SUMIF('J.6'!$A$7:$A$81,AI18,'J.6'!$H$7:$H$81)</f>
        <v>0</v>
      </c>
      <c r="AJ26" s="140">
        <f>SUMIF('J.6'!$A$7:$A$81,AJ18,'J.6'!$H$7:$H$81)</f>
        <v>0</v>
      </c>
      <c r="AK26" s="140">
        <f>SUMIF('J.6'!$A$7:$A$81,AK18,'J.6'!$H$7:$H$81)</f>
        <v>0</v>
      </c>
      <c r="AL26" s="140">
        <f>SUMIF('J.6'!$A$7:$A$81,AL18,'J.6'!$H$7:$H$81)</f>
        <v>0</v>
      </c>
    </row>
    <row r="27" spans="1:38" s="452" customFormat="1" ht="19.5" customHeight="1" thickBot="1">
      <c r="A27" s="26" t="str">
        <f>IF(Identification!$B$6="EN",Languages!$A133,IF(Identification!$B$6="FR",Languages!$B133,Languages!$C133))</f>
        <v>IV. Direct Costs (Heading A + Heading B Total)</v>
      </c>
      <c r="B27" s="74">
        <f>SUM(B19,B23:B26)</f>
        <v>0</v>
      </c>
      <c r="C27" s="30">
        <f>SUM(C23:C26)+C19</f>
        <v>0</v>
      </c>
      <c r="D27" s="74">
        <f>SUM(D23:D26)+D19</f>
        <v>0</v>
      </c>
      <c r="E27" s="74">
        <f>SUM(E23:E26)+E19</f>
        <v>0</v>
      </c>
      <c r="F27" s="74">
        <f aca="true" t="shared" si="9" ref="F27:AK27">SUM(F23:F26)+F19</f>
        <v>0</v>
      </c>
      <c r="G27" s="74">
        <f t="shared" si="9"/>
        <v>0</v>
      </c>
      <c r="H27" s="74">
        <f t="shared" si="9"/>
        <v>0</v>
      </c>
      <c r="I27" s="74">
        <f t="shared" si="9"/>
        <v>0</v>
      </c>
      <c r="J27" s="74">
        <f t="shared" si="9"/>
        <v>0</v>
      </c>
      <c r="K27" s="74">
        <f t="shared" si="9"/>
        <v>0</v>
      </c>
      <c r="L27" s="74">
        <f t="shared" si="9"/>
        <v>0</v>
      </c>
      <c r="M27" s="74">
        <f t="shared" si="9"/>
        <v>0</v>
      </c>
      <c r="N27" s="74">
        <f t="shared" si="9"/>
        <v>0</v>
      </c>
      <c r="O27" s="74">
        <f t="shared" si="9"/>
        <v>0</v>
      </c>
      <c r="P27" s="74">
        <f t="shared" si="9"/>
        <v>0</v>
      </c>
      <c r="Q27" s="74">
        <f t="shared" si="9"/>
        <v>0</v>
      </c>
      <c r="R27" s="74">
        <f t="shared" si="9"/>
        <v>0</v>
      </c>
      <c r="S27" s="74">
        <f t="shared" si="9"/>
        <v>0</v>
      </c>
      <c r="T27" s="74">
        <f t="shared" si="9"/>
        <v>0</v>
      </c>
      <c r="U27" s="74">
        <f t="shared" si="9"/>
        <v>0</v>
      </c>
      <c r="V27" s="74">
        <f t="shared" si="9"/>
        <v>0</v>
      </c>
      <c r="W27" s="74">
        <f t="shared" si="9"/>
        <v>0</v>
      </c>
      <c r="X27" s="74">
        <f t="shared" si="9"/>
        <v>0</v>
      </c>
      <c r="Y27" s="74">
        <f t="shared" si="9"/>
        <v>0</v>
      </c>
      <c r="Z27" s="74">
        <f t="shared" si="9"/>
        <v>0</v>
      </c>
      <c r="AA27" s="74">
        <f t="shared" si="9"/>
        <v>0</v>
      </c>
      <c r="AB27" s="74">
        <f t="shared" si="9"/>
        <v>0</v>
      </c>
      <c r="AC27" s="74">
        <f t="shared" si="9"/>
        <v>0</v>
      </c>
      <c r="AD27" s="74">
        <f t="shared" si="9"/>
        <v>0</v>
      </c>
      <c r="AE27" s="74">
        <f t="shared" si="9"/>
        <v>0</v>
      </c>
      <c r="AF27" s="74">
        <f t="shared" si="9"/>
        <v>0</v>
      </c>
      <c r="AG27" s="74">
        <f t="shared" si="9"/>
        <v>0</v>
      </c>
      <c r="AH27" s="74">
        <f t="shared" si="9"/>
        <v>0</v>
      </c>
      <c r="AI27" s="74">
        <f t="shared" si="9"/>
        <v>0</v>
      </c>
      <c r="AJ27" s="74">
        <f t="shared" si="9"/>
        <v>0</v>
      </c>
      <c r="AK27" s="74">
        <f t="shared" si="9"/>
        <v>0</v>
      </c>
      <c r="AL27" s="74">
        <f>SUM(AL23:AL26)+AL19</f>
        <v>0</v>
      </c>
    </row>
    <row r="28" spans="1:38" s="452" customFormat="1" ht="19.5" customHeight="1" thickBot="1">
      <c r="A28" s="120" t="str">
        <f>IF(Identification!$B$6="EN",Languages!$A166,IF(Identification!$B$6="FR",Languages!$B166,Languages!$C166))</f>
        <v>V. Indirect Costs (up to 7%)</v>
      </c>
      <c r="B28" s="74">
        <f>SUM(D28:AL28)</f>
        <v>0</v>
      </c>
      <c r="C28" s="68">
        <f>IF($B$27&gt;0,B28/$B$27,0)</f>
        <v>0</v>
      </c>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row>
    <row r="29" spans="1:38" s="452" customFormat="1" ht="19.5" customHeight="1" thickBot="1">
      <c r="A29" s="27" t="s">
        <v>503</v>
      </c>
      <c r="B29" s="121">
        <f>SUM(B27,B28)</f>
        <v>0</v>
      </c>
      <c r="C29" s="31">
        <f>SUM(C28,C27)</f>
        <v>0</v>
      </c>
      <c r="D29" s="121">
        <f>SUM(D27,D28)</f>
        <v>0</v>
      </c>
      <c r="E29" s="121">
        <f aca="true" t="shared" si="10" ref="E29:AJ29">SUM(E27,E28)</f>
        <v>0</v>
      </c>
      <c r="F29" s="121">
        <f t="shared" si="10"/>
        <v>0</v>
      </c>
      <c r="G29" s="121">
        <f t="shared" si="10"/>
        <v>0</v>
      </c>
      <c r="H29" s="121">
        <f t="shared" si="10"/>
        <v>0</v>
      </c>
      <c r="I29" s="121">
        <f t="shared" si="10"/>
        <v>0</v>
      </c>
      <c r="J29" s="121">
        <f t="shared" si="10"/>
        <v>0</v>
      </c>
      <c r="K29" s="121">
        <f t="shared" si="10"/>
        <v>0</v>
      </c>
      <c r="L29" s="121">
        <f t="shared" si="10"/>
        <v>0</v>
      </c>
      <c r="M29" s="121">
        <f t="shared" si="10"/>
        <v>0</v>
      </c>
      <c r="N29" s="121">
        <f t="shared" si="10"/>
        <v>0</v>
      </c>
      <c r="O29" s="121">
        <f t="shared" si="10"/>
        <v>0</v>
      </c>
      <c r="P29" s="121">
        <f t="shared" si="10"/>
        <v>0</v>
      </c>
      <c r="Q29" s="121">
        <f t="shared" si="10"/>
        <v>0</v>
      </c>
      <c r="R29" s="121">
        <f t="shared" si="10"/>
        <v>0</v>
      </c>
      <c r="S29" s="121">
        <f t="shared" si="10"/>
        <v>0</v>
      </c>
      <c r="T29" s="121">
        <f t="shared" si="10"/>
        <v>0</v>
      </c>
      <c r="U29" s="121">
        <f t="shared" si="10"/>
        <v>0</v>
      </c>
      <c r="V29" s="121">
        <f t="shared" si="10"/>
        <v>0</v>
      </c>
      <c r="W29" s="121">
        <f t="shared" si="10"/>
        <v>0</v>
      </c>
      <c r="X29" s="121">
        <f t="shared" si="10"/>
        <v>0</v>
      </c>
      <c r="Y29" s="121">
        <f t="shared" si="10"/>
        <v>0</v>
      </c>
      <c r="Z29" s="121">
        <f t="shared" si="10"/>
        <v>0</v>
      </c>
      <c r="AA29" s="121">
        <f t="shared" si="10"/>
        <v>0</v>
      </c>
      <c r="AB29" s="121">
        <f t="shared" si="10"/>
        <v>0</v>
      </c>
      <c r="AC29" s="121">
        <f t="shared" si="10"/>
        <v>0</v>
      </c>
      <c r="AD29" s="121">
        <f t="shared" si="10"/>
        <v>0</v>
      </c>
      <c r="AE29" s="121">
        <f t="shared" si="10"/>
        <v>0</v>
      </c>
      <c r="AF29" s="121">
        <f t="shared" si="10"/>
        <v>0</v>
      </c>
      <c r="AG29" s="121">
        <f t="shared" si="10"/>
        <v>0</v>
      </c>
      <c r="AH29" s="121">
        <f t="shared" si="10"/>
        <v>0</v>
      </c>
      <c r="AI29" s="121">
        <f t="shared" si="10"/>
        <v>0</v>
      </c>
      <c r="AJ29" s="121">
        <f t="shared" si="10"/>
        <v>0</v>
      </c>
      <c r="AK29" s="121">
        <f>SUM(AK27,AK28)</f>
        <v>0</v>
      </c>
      <c r="AL29" s="121">
        <f>SUM(AL27,AL28)</f>
        <v>0</v>
      </c>
    </row>
    <row r="30" ht="13.5" thickBot="1"/>
    <row r="31" spans="1:38" s="452" customFormat="1" ht="19.5" customHeight="1" thickBot="1">
      <c r="A31" s="6" t="str">
        <f>IF(Identification!$B$6="EN",Languages!$A72,IF(Identification!$B$6="FR",Languages!$B72,Languages!$C72))</f>
        <v>J.2c: Details of Bank Transfers between Contractor and Partners and the remaining LDV funds attributable to the Contractor</v>
      </c>
      <c r="B31" s="489"/>
      <c r="C31" s="489"/>
      <c r="D31" s="489"/>
      <c r="E31" s="489"/>
      <c r="F31" s="489"/>
      <c r="G31" s="489"/>
      <c r="H31" s="489"/>
      <c r="I31" s="489"/>
      <c r="J31" s="489"/>
      <c r="K31" s="489"/>
      <c r="L31" s="489"/>
      <c r="M31" s="489"/>
      <c r="N31" s="489"/>
      <c r="O31" s="489"/>
      <c r="P31" s="489"/>
      <c r="Q31" s="489"/>
      <c r="R31" s="489"/>
      <c r="S31" s="489"/>
      <c r="T31" s="489"/>
      <c r="U31" s="489"/>
      <c r="V31" s="489"/>
      <c r="W31" s="489"/>
      <c r="X31" s="489"/>
      <c r="Y31" s="489"/>
      <c r="Z31" s="489"/>
      <c r="AA31" s="489"/>
      <c r="AB31" s="489"/>
      <c r="AC31" s="489"/>
      <c r="AD31" s="489"/>
      <c r="AE31" s="489"/>
      <c r="AF31" s="489"/>
      <c r="AG31" s="489"/>
      <c r="AH31" s="489"/>
      <c r="AI31" s="489"/>
      <c r="AJ31" s="489"/>
      <c r="AK31" s="489"/>
      <c r="AL31" s="490"/>
    </row>
    <row r="32" spans="1:38" s="452" customFormat="1" ht="22.5" customHeight="1" thickBot="1">
      <c r="A32" s="116" t="str">
        <f>IF(Identification!$B$6="EN",Languages!$A116,IF(Identification!$B$6="FR",Languages!$B116,Languages!$C116))</f>
        <v>Partner Number</v>
      </c>
      <c r="B32" s="25" t="str">
        <f>IF(Identification!$B$6="EN",Languages!$A143,IF(Identification!$B$6="FR",Languages!$B143,Languages!$C143))</f>
        <v>TOTAL</v>
      </c>
      <c r="C32" s="242"/>
      <c r="D32" s="5">
        <v>0</v>
      </c>
      <c r="E32" s="5">
        <v>1</v>
      </c>
      <c r="F32" s="5">
        <v>2</v>
      </c>
      <c r="G32" s="5">
        <v>3</v>
      </c>
      <c r="H32" s="5">
        <v>4</v>
      </c>
      <c r="I32" s="5">
        <v>5</v>
      </c>
      <c r="J32" s="5">
        <v>6</v>
      </c>
      <c r="K32" s="5">
        <v>7</v>
      </c>
      <c r="L32" s="5">
        <v>8</v>
      </c>
      <c r="M32" s="5">
        <v>9</v>
      </c>
      <c r="N32" s="5">
        <v>10</v>
      </c>
      <c r="O32" s="5">
        <v>11</v>
      </c>
      <c r="P32" s="5">
        <v>12</v>
      </c>
      <c r="Q32" s="5">
        <v>13</v>
      </c>
      <c r="R32" s="5">
        <v>14</v>
      </c>
      <c r="S32" s="5">
        <v>15</v>
      </c>
      <c r="T32" s="5">
        <v>16</v>
      </c>
      <c r="U32" s="5">
        <v>17</v>
      </c>
      <c r="V32" s="5">
        <v>18</v>
      </c>
      <c r="W32" s="5">
        <v>19</v>
      </c>
      <c r="X32" s="5">
        <v>20</v>
      </c>
      <c r="Y32" s="5">
        <v>21</v>
      </c>
      <c r="Z32" s="5">
        <v>22</v>
      </c>
      <c r="AA32" s="5">
        <v>23</v>
      </c>
      <c r="AB32" s="5">
        <v>24</v>
      </c>
      <c r="AC32" s="5">
        <v>25</v>
      </c>
      <c r="AD32" s="5">
        <v>26</v>
      </c>
      <c r="AE32" s="5">
        <v>27</v>
      </c>
      <c r="AF32" s="5">
        <v>28</v>
      </c>
      <c r="AG32" s="5">
        <v>29</v>
      </c>
      <c r="AH32" s="5">
        <v>30</v>
      </c>
      <c r="AI32" s="5">
        <v>31</v>
      </c>
      <c r="AJ32" s="5">
        <v>32</v>
      </c>
      <c r="AK32" s="5">
        <v>33</v>
      </c>
      <c r="AL32" s="5">
        <v>34</v>
      </c>
    </row>
    <row r="33" spans="1:38" s="452" customFormat="1" ht="13.5" thickBot="1">
      <c r="A33" s="145" t="str">
        <f>IF(Identification!$B$6="EN",Languages!$A32,IF(Identification!$B$6="FR",Languages!$B32,Languages!$C32))</f>
        <v>Amount Paid (EUR)</v>
      </c>
      <c r="B33" s="146">
        <f>SUM(D33:AL33)</f>
        <v>0</v>
      </c>
      <c r="C33" s="243"/>
      <c r="D33" s="146">
        <f>SUMIF('J.2 (c)'!$A$3:$A$72,D$18,'J.2 (c)'!$E$3:$E$72)</f>
        <v>0</v>
      </c>
      <c r="E33" s="146">
        <f>SUMIF('J.2 (c)'!$A$3:$A$72,E$18,'J.2 (c)'!$E$3:$E$72)</f>
        <v>0</v>
      </c>
      <c r="F33" s="146">
        <f>SUMIF('J.2 (c)'!$A$3:$A$72,F$18,'J.2 (c)'!$E$3:$E$72)</f>
        <v>0</v>
      </c>
      <c r="G33" s="146">
        <f>SUMIF('J.2 (c)'!$A$3:$A$72,G$18,'J.2 (c)'!$E$3:$E$72)</f>
        <v>0</v>
      </c>
      <c r="H33" s="146">
        <f>SUMIF('J.2 (c)'!$A$3:$A$72,H$18,'J.2 (c)'!$E$3:$E$72)</f>
        <v>0</v>
      </c>
      <c r="I33" s="146">
        <f>SUMIF('J.2 (c)'!$A$3:$A$72,I$18,'J.2 (c)'!$E$3:$E$72)</f>
        <v>0</v>
      </c>
      <c r="J33" s="146">
        <f>SUMIF('J.2 (c)'!$A$3:$A$72,J$18,'J.2 (c)'!$E$3:$E$72)</f>
        <v>0</v>
      </c>
      <c r="K33" s="146">
        <f>SUMIF('J.2 (c)'!$A$3:$A$72,K$18,'J.2 (c)'!$E$3:$E$72)</f>
        <v>0</v>
      </c>
      <c r="L33" s="146">
        <f>SUMIF('J.2 (c)'!$A$3:$A$72,L$18,'J.2 (c)'!$E$3:$E$72)</f>
        <v>0</v>
      </c>
      <c r="M33" s="146">
        <f>SUMIF('J.2 (c)'!$A$3:$A$72,M$18,'J.2 (c)'!$E$3:$E$72)</f>
        <v>0</v>
      </c>
      <c r="N33" s="146">
        <f>SUMIF('J.2 (c)'!$A$3:$A$72,N$18,'J.2 (c)'!$E$3:$E$72)</f>
        <v>0</v>
      </c>
      <c r="O33" s="146">
        <f>SUMIF('J.2 (c)'!$A$3:$A$72,O$18,'J.2 (c)'!$E$3:$E$72)</f>
        <v>0</v>
      </c>
      <c r="P33" s="146">
        <f>SUMIF('J.2 (c)'!$A$3:$A$72,P$18,'J.2 (c)'!$E$3:$E$72)</f>
        <v>0</v>
      </c>
      <c r="Q33" s="146">
        <f>SUMIF('J.2 (c)'!$A$3:$A$72,Q$18,'J.2 (c)'!$E$3:$E$72)</f>
        <v>0</v>
      </c>
      <c r="R33" s="146">
        <f>SUMIF('J.2 (c)'!$A$3:$A$72,R$18,'J.2 (c)'!$E$3:$E$72)</f>
        <v>0</v>
      </c>
      <c r="S33" s="146">
        <f>SUMIF('J.2 (c)'!$A$3:$A$72,S$18,'J.2 (c)'!$E$3:$E$72)</f>
        <v>0</v>
      </c>
      <c r="T33" s="146">
        <f>SUMIF('J.2 (c)'!$A$3:$A$72,T$18,'J.2 (c)'!$E$3:$E$72)</f>
        <v>0</v>
      </c>
      <c r="U33" s="146">
        <f>SUMIF('J.2 (c)'!$A$3:$A$72,U$18,'J.2 (c)'!$E$3:$E$72)</f>
        <v>0</v>
      </c>
      <c r="V33" s="146">
        <f>SUMIF('J.2 (c)'!$A$3:$A$72,V$18,'J.2 (c)'!$E$3:$E$72)</f>
        <v>0</v>
      </c>
      <c r="W33" s="146">
        <f>SUMIF('J.2 (c)'!$A$3:$A$72,W$18,'J.2 (c)'!$E$3:$E$72)</f>
        <v>0</v>
      </c>
      <c r="X33" s="146">
        <f>SUMIF('J.2 (c)'!$A$3:$A$72,X$18,'J.2 (c)'!$E$3:$E$72)</f>
        <v>0</v>
      </c>
      <c r="Y33" s="146">
        <f>SUMIF('J.2 (c)'!$A$3:$A$72,Y$18,'J.2 (c)'!$E$3:$E$72)</f>
        <v>0</v>
      </c>
      <c r="Z33" s="146">
        <f>SUMIF('J.2 (c)'!$A$3:$A$72,Z$18,'J.2 (c)'!$E$3:$E$72)</f>
        <v>0</v>
      </c>
      <c r="AA33" s="146">
        <f>SUMIF('J.2 (c)'!$A$3:$A$72,AA$18,'J.2 (c)'!$E$3:$E$72)</f>
        <v>0</v>
      </c>
      <c r="AB33" s="146">
        <f>SUMIF('J.2 (c)'!$A$3:$A$72,AB$18,'J.2 (c)'!$E$3:$E$72)</f>
        <v>0</v>
      </c>
      <c r="AC33" s="146">
        <f>SUMIF('J.2 (c)'!$A$3:$A$72,AC$18,'J.2 (c)'!$E$3:$E$72)</f>
        <v>0</v>
      </c>
      <c r="AD33" s="146">
        <f>SUMIF('J.2 (c)'!$A$3:$A$72,AD$18,'J.2 (c)'!$E$3:$E$72)</f>
        <v>0</v>
      </c>
      <c r="AE33" s="146">
        <f>SUMIF('J.2 (c)'!$A$3:$A$72,AE$18,'J.2 (c)'!$E$3:$E$72)</f>
        <v>0</v>
      </c>
      <c r="AF33" s="146">
        <f>SUMIF('J.2 (c)'!$A$3:$A$72,AF$18,'J.2 (c)'!$E$3:$E$72)</f>
        <v>0</v>
      </c>
      <c r="AG33" s="146">
        <f>SUMIF('J.2 (c)'!$A$3:$A$72,AG$18,'J.2 (c)'!$E$3:$E$72)</f>
        <v>0</v>
      </c>
      <c r="AH33" s="146">
        <f>SUMIF('J.2 (c)'!$A$3:$A$72,AH$18,'J.2 (c)'!$E$3:$E$72)</f>
        <v>0</v>
      </c>
      <c r="AI33" s="146">
        <f>SUMIF('J.2 (c)'!$A$3:$A$72,AI$18,'J.2 (c)'!$E$3:$E$72)</f>
        <v>0</v>
      </c>
      <c r="AJ33" s="146">
        <f>SUMIF('J.2 (c)'!$A$3:$A$72,AJ$18,'J.2 (c)'!$E$3:$E$72)</f>
        <v>0</v>
      </c>
      <c r="AK33" s="146">
        <f>SUMIF('J.2 (c)'!$A$3:$A$72,AK$18,'J.2 (c)'!$E$3:$E$72)</f>
        <v>0</v>
      </c>
      <c r="AL33" s="146">
        <f>SUMIF('J.2 (c)'!$A$3:$A$72,AL$18,'J.2 (c)'!$E$3:$E$72)</f>
        <v>0</v>
      </c>
    </row>
  </sheetData>
  <sheetProtection password="8737" sheet="1"/>
  <conditionalFormatting sqref="B29">
    <cfRule type="cellIs" priority="1" dxfId="0" operator="notEqual" stopIfTrue="1">
      <formula>$B$15</formula>
    </cfRule>
  </conditionalFormatting>
  <conditionalFormatting sqref="B15">
    <cfRule type="cellIs" priority="2" dxfId="0" operator="notEqual" stopIfTrue="1">
      <formula>$B$29</formula>
    </cfRule>
  </conditionalFormatting>
  <printOptions/>
  <pageMargins left="0.787401575" right="0.787401575" top="0.984251969" bottom="0.984251969" header="0.5" footer="0.5"/>
  <pageSetup horizontalDpi="300" verticalDpi="300" orientation="landscape" paperSize="9" scale="85" r:id="rId1"/>
  <headerFooter alignWithMargins="0">
    <oddFooter>&amp;R&amp;"Arial,Italique"&amp;8&amp;P / &amp;N</oddFooter>
  </headerFooter>
  <ignoredErrors>
    <ignoredError sqref="B27:C27 C29" formula="1"/>
  </ignoredErrors>
</worksheet>
</file>

<file path=xl/worksheets/sheet4.xml><?xml version="1.0" encoding="utf-8"?>
<worksheet xmlns="http://schemas.openxmlformats.org/spreadsheetml/2006/main" xmlns:r="http://schemas.openxmlformats.org/officeDocument/2006/relationships">
  <dimension ref="A1:J72"/>
  <sheetViews>
    <sheetView zoomScale="85" zoomScaleNormal="85" zoomScaleSheetLayoutView="85" zoomScalePageLayoutView="0" workbookViewId="0" topLeftCell="A4">
      <selection activeCell="C36" sqref="C36"/>
    </sheetView>
  </sheetViews>
  <sheetFormatPr defaultColWidth="8.8515625" defaultRowHeight="12.75"/>
  <cols>
    <col min="1" max="1" width="12.57421875" style="497" customWidth="1"/>
    <col min="2" max="2" width="55.7109375" style="497" customWidth="1"/>
    <col min="3" max="3" width="12.7109375" style="497" customWidth="1"/>
    <col min="4" max="4" width="17.140625" style="497" customWidth="1"/>
    <col min="5" max="5" width="13.7109375" style="497" customWidth="1"/>
    <col min="6" max="6" width="11.421875" style="497" customWidth="1"/>
    <col min="7" max="7" width="11.7109375" style="497" customWidth="1"/>
    <col min="8" max="8" width="16.7109375" style="497" customWidth="1"/>
    <col min="9" max="10" width="30.7109375" style="497" customWidth="1"/>
    <col min="11" max="28" width="9.7109375" style="497" customWidth="1"/>
    <col min="29" max="16384" width="8.8515625" style="453" customWidth="1"/>
  </cols>
  <sheetData>
    <row r="1" spans="1:10" ht="19.5" customHeight="1" thickBot="1">
      <c r="A1" s="401" t="str">
        <f>IF(Identification!$B$6="EN",Languages!$A72,IF(Identification!$B$6="FR",Languages!$B72,Languages!$C72))</f>
        <v>J.2c: Details of Bank Transfers between Contractor and Partners and the remaining LDV funds attributable to the Contractor</v>
      </c>
      <c r="B1" s="402"/>
      <c r="C1" s="402"/>
      <c r="D1" s="402"/>
      <c r="E1" s="402"/>
      <c r="F1" s="402"/>
      <c r="G1" s="402"/>
      <c r="H1" s="403"/>
      <c r="I1" s="69"/>
      <c r="J1" s="69"/>
    </row>
    <row r="2" spans="1:10" ht="39" customHeight="1" thickBot="1">
      <c r="A2" s="181" t="str">
        <f>IF(Identification!$B$6="EN",Languages!$A115,IF(Identification!$B$6="FR",Languages!$B115,Languages!$C115))</f>
        <v>Partner No. (required)</v>
      </c>
      <c r="B2" s="151" t="str">
        <f>IF(Identification!$B$6="EN",Languages!$A114,IF(Identification!$B$6="FR",Languages!$B114,Languages!$C114))</f>
        <v>Partner Name</v>
      </c>
      <c r="C2" s="181" t="s">
        <v>1413</v>
      </c>
      <c r="D2" s="181" t="str">
        <f>IF(Identification!$B$6="EN",Languages!$A97,IF(Identification!$B$6="FR",Languages!$B97,Languages!$C97))</f>
        <v>LdV Contribution (EUR)</v>
      </c>
      <c r="E2" s="181" t="str">
        <f>IF(Identification!$B$6="EN",Languages!$A32,IF(Identification!$B$6="FR",Languages!$B32,Languages!$C32))</f>
        <v>Amount Paid (EUR)</v>
      </c>
      <c r="F2" s="181" t="str">
        <f>IF(Identification!$B$6="EN",Languages!$A18,IF(Identification!$B$6="FR",Languages!$B18,Languages!$C18))</f>
        <v>% Paid (EUR)</v>
      </c>
      <c r="G2" s="181" t="str">
        <f>IF(Identification!$B$6="EN",Languages!$A47,IF(Identification!$B$6="FR",Languages!$B47,Languages!$C47))</f>
        <v>Date of Payment</v>
      </c>
      <c r="H2" s="181" t="str">
        <f>IF(Identification!$B$6="EN",Languages!$A45,IF(Identification!$B$6="FR",Languages!$B45,Languages!$C45))</f>
        <v>Currency Used</v>
      </c>
      <c r="I2" s="181" t="s">
        <v>1422</v>
      </c>
      <c r="J2" s="181" t="s">
        <v>1421</v>
      </c>
    </row>
    <row r="3" spans="1:10" ht="12.75">
      <c r="A3" s="79"/>
      <c r="B3" s="148"/>
      <c r="C3" s="245" t="s">
        <v>534</v>
      </c>
      <c r="D3" s="73"/>
      <c r="E3" s="73"/>
      <c r="F3" s="82">
        <f aca="true" t="shared" si="0" ref="F3:F34">IF(E3&gt;0,E3/D3,0)</f>
        <v>0</v>
      </c>
      <c r="G3" s="44"/>
      <c r="H3" s="43"/>
      <c r="I3" s="43"/>
      <c r="J3" s="43"/>
    </row>
    <row r="4" spans="1:10" ht="12.75">
      <c r="A4" s="80"/>
      <c r="B4" s="149"/>
      <c r="C4" s="246" t="s">
        <v>535</v>
      </c>
      <c r="D4" s="45"/>
      <c r="E4" s="45"/>
      <c r="F4" s="83">
        <f t="shared" si="0"/>
        <v>0</v>
      </c>
      <c r="G4" s="47"/>
      <c r="H4" s="46"/>
      <c r="I4" s="46"/>
      <c r="J4" s="46"/>
    </row>
    <row r="5" spans="1:10" ht="12.75">
      <c r="A5" s="80"/>
      <c r="B5" s="149"/>
      <c r="C5" s="246" t="s">
        <v>536</v>
      </c>
      <c r="D5" s="45"/>
      <c r="E5" s="45"/>
      <c r="F5" s="83">
        <f t="shared" si="0"/>
        <v>0</v>
      </c>
      <c r="G5" s="47"/>
      <c r="H5" s="46"/>
      <c r="I5" s="46"/>
      <c r="J5" s="46"/>
    </row>
    <row r="6" spans="1:10" ht="12.75">
      <c r="A6" s="80"/>
      <c r="B6" s="149"/>
      <c r="C6" s="246" t="s">
        <v>537</v>
      </c>
      <c r="D6" s="45"/>
      <c r="E6" s="45"/>
      <c r="F6" s="83">
        <f t="shared" si="0"/>
        <v>0</v>
      </c>
      <c r="G6" s="47"/>
      <c r="H6" s="46"/>
      <c r="I6" s="46"/>
      <c r="J6" s="46"/>
    </row>
    <row r="7" spans="1:10" ht="12.75">
      <c r="A7" s="80"/>
      <c r="B7" s="149"/>
      <c r="C7" s="246" t="s">
        <v>538</v>
      </c>
      <c r="D7" s="45"/>
      <c r="E7" s="45"/>
      <c r="F7" s="83">
        <f t="shared" si="0"/>
        <v>0</v>
      </c>
      <c r="G7" s="47"/>
      <c r="H7" s="46"/>
      <c r="I7" s="46"/>
      <c r="J7" s="46"/>
    </row>
    <row r="8" spans="1:10" ht="12.75">
      <c r="A8" s="80"/>
      <c r="B8" s="149"/>
      <c r="C8" s="246" t="s">
        <v>539</v>
      </c>
      <c r="D8" s="45"/>
      <c r="E8" s="45"/>
      <c r="F8" s="83">
        <f t="shared" si="0"/>
        <v>0</v>
      </c>
      <c r="G8" s="47"/>
      <c r="H8" s="46"/>
      <c r="I8" s="46"/>
      <c r="J8" s="46"/>
    </row>
    <row r="9" spans="1:10" ht="12.75">
      <c r="A9" s="80"/>
      <c r="B9" s="149"/>
      <c r="C9" s="246" t="s">
        <v>540</v>
      </c>
      <c r="D9" s="45"/>
      <c r="E9" s="45"/>
      <c r="F9" s="83">
        <f t="shared" si="0"/>
        <v>0</v>
      </c>
      <c r="G9" s="47"/>
      <c r="H9" s="46"/>
      <c r="I9" s="46"/>
      <c r="J9" s="46"/>
    </row>
    <row r="10" spans="1:10" ht="12.75">
      <c r="A10" s="80"/>
      <c r="B10" s="149"/>
      <c r="C10" s="246" t="s">
        <v>541</v>
      </c>
      <c r="D10" s="45"/>
      <c r="E10" s="45"/>
      <c r="F10" s="83">
        <f t="shared" si="0"/>
        <v>0</v>
      </c>
      <c r="G10" s="47"/>
      <c r="H10" s="46"/>
      <c r="I10" s="46"/>
      <c r="J10" s="46"/>
    </row>
    <row r="11" spans="1:10" ht="12.75">
      <c r="A11" s="80"/>
      <c r="B11" s="149"/>
      <c r="C11" s="246" t="s">
        <v>542</v>
      </c>
      <c r="D11" s="45"/>
      <c r="E11" s="45"/>
      <c r="F11" s="83">
        <f t="shared" si="0"/>
        <v>0</v>
      </c>
      <c r="G11" s="47"/>
      <c r="H11" s="46"/>
      <c r="I11" s="46"/>
      <c r="J11" s="46"/>
    </row>
    <row r="12" spans="1:10" ht="12.75">
      <c r="A12" s="80"/>
      <c r="B12" s="149"/>
      <c r="C12" s="246" t="s">
        <v>543</v>
      </c>
      <c r="D12" s="45"/>
      <c r="E12" s="45"/>
      <c r="F12" s="83">
        <f t="shared" si="0"/>
        <v>0</v>
      </c>
      <c r="G12" s="47"/>
      <c r="H12" s="46"/>
      <c r="I12" s="46"/>
      <c r="J12" s="46"/>
    </row>
    <row r="13" spans="1:10" ht="12.75">
      <c r="A13" s="80"/>
      <c r="B13" s="149"/>
      <c r="C13" s="246" t="s">
        <v>544</v>
      </c>
      <c r="D13" s="45"/>
      <c r="E13" s="45"/>
      <c r="F13" s="83">
        <f t="shared" si="0"/>
        <v>0</v>
      </c>
      <c r="G13" s="47"/>
      <c r="H13" s="46"/>
      <c r="I13" s="46"/>
      <c r="J13" s="46"/>
    </row>
    <row r="14" spans="1:10" ht="12.75">
      <c r="A14" s="80"/>
      <c r="B14" s="149"/>
      <c r="C14" s="246" t="s">
        <v>545</v>
      </c>
      <c r="D14" s="45"/>
      <c r="E14" s="45"/>
      <c r="F14" s="83">
        <f t="shared" si="0"/>
        <v>0</v>
      </c>
      <c r="G14" s="47"/>
      <c r="H14" s="46"/>
      <c r="I14" s="46"/>
      <c r="J14" s="46"/>
    </row>
    <row r="15" spans="1:10" ht="12.75">
      <c r="A15" s="80"/>
      <c r="B15" s="149"/>
      <c r="C15" s="246" t="s">
        <v>546</v>
      </c>
      <c r="D15" s="45"/>
      <c r="E15" s="45"/>
      <c r="F15" s="83">
        <f t="shared" si="0"/>
        <v>0</v>
      </c>
      <c r="G15" s="47"/>
      <c r="H15" s="46"/>
      <c r="I15" s="46"/>
      <c r="J15" s="46"/>
    </row>
    <row r="16" spans="1:10" ht="12.75">
      <c r="A16" s="80"/>
      <c r="B16" s="149"/>
      <c r="C16" s="246" t="s">
        <v>547</v>
      </c>
      <c r="D16" s="45"/>
      <c r="E16" s="45"/>
      <c r="F16" s="83">
        <f t="shared" si="0"/>
        <v>0</v>
      </c>
      <c r="G16" s="47"/>
      <c r="H16" s="46"/>
      <c r="I16" s="46"/>
      <c r="J16" s="46"/>
    </row>
    <row r="17" spans="1:10" ht="12.75">
      <c r="A17" s="80"/>
      <c r="B17" s="149"/>
      <c r="C17" s="246" t="s">
        <v>548</v>
      </c>
      <c r="D17" s="45"/>
      <c r="E17" s="45"/>
      <c r="F17" s="83">
        <f t="shared" si="0"/>
        <v>0</v>
      </c>
      <c r="G17" s="47"/>
      <c r="H17" s="46"/>
      <c r="I17" s="46"/>
      <c r="J17" s="46"/>
    </row>
    <row r="18" spans="1:10" ht="12.75">
      <c r="A18" s="80"/>
      <c r="B18" s="149"/>
      <c r="C18" s="246" t="s">
        <v>549</v>
      </c>
      <c r="D18" s="45"/>
      <c r="E18" s="45"/>
      <c r="F18" s="83">
        <f t="shared" si="0"/>
        <v>0</v>
      </c>
      <c r="G18" s="47"/>
      <c r="H18" s="46"/>
      <c r="I18" s="46"/>
      <c r="J18" s="46"/>
    </row>
    <row r="19" spans="1:10" ht="12.75">
      <c r="A19" s="80"/>
      <c r="B19" s="149"/>
      <c r="C19" s="246" t="s">
        <v>550</v>
      </c>
      <c r="D19" s="45"/>
      <c r="E19" s="45"/>
      <c r="F19" s="83">
        <f t="shared" si="0"/>
        <v>0</v>
      </c>
      <c r="G19" s="47"/>
      <c r="H19" s="46"/>
      <c r="I19" s="46"/>
      <c r="J19" s="46"/>
    </row>
    <row r="20" spans="1:10" ht="12.75">
      <c r="A20" s="80"/>
      <c r="B20" s="149"/>
      <c r="C20" s="246" t="s">
        <v>551</v>
      </c>
      <c r="D20" s="45"/>
      <c r="E20" s="45"/>
      <c r="F20" s="83">
        <f t="shared" si="0"/>
        <v>0</v>
      </c>
      <c r="G20" s="47"/>
      <c r="H20" s="46"/>
      <c r="I20" s="46"/>
      <c r="J20" s="46"/>
    </row>
    <row r="21" spans="1:10" ht="12.75">
      <c r="A21" s="80"/>
      <c r="B21" s="149"/>
      <c r="C21" s="246" t="s">
        <v>552</v>
      </c>
      <c r="D21" s="45"/>
      <c r="E21" s="45"/>
      <c r="F21" s="83">
        <f t="shared" si="0"/>
        <v>0</v>
      </c>
      <c r="G21" s="47"/>
      <c r="H21" s="46"/>
      <c r="I21" s="46"/>
      <c r="J21" s="46"/>
    </row>
    <row r="22" spans="1:10" ht="12.75">
      <c r="A22" s="80"/>
      <c r="B22" s="149"/>
      <c r="C22" s="246" t="s">
        <v>553</v>
      </c>
      <c r="D22" s="45"/>
      <c r="E22" s="45"/>
      <c r="F22" s="83">
        <f t="shared" si="0"/>
        <v>0</v>
      </c>
      <c r="G22" s="47"/>
      <c r="H22" s="46"/>
      <c r="I22" s="46"/>
      <c r="J22" s="46"/>
    </row>
    <row r="23" spans="1:10" ht="12.75">
      <c r="A23" s="80"/>
      <c r="B23" s="149"/>
      <c r="C23" s="246" t="s">
        <v>554</v>
      </c>
      <c r="D23" s="45"/>
      <c r="E23" s="45"/>
      <c r="F23" s="83">
        <f t="shared" si="0"/>
        <v>0</v>
      </c>
      <c r="G23" s="47"/>
      <c r="H23" s="46"/>
      <c r="I23" s="46"/>
      <c r="J23" s="46"/>
    </row>
    <row r="24" spans="1:10" ht="12.75">
      <c r="A24" s="80"/>
      <c r="B24" s="149"/>
      <c r="C24" s="246" t="s">
        <v>555</v>
      </c>
      <c r="D24" s="45"/>
      <c r="E24" s="45"/>
      <c r="F24" s="83">
        <f t="shared" si="0"/>
        <v>0</v>
      </c>
      <c r="G24" s="47"/>
      <c r="H24" s="46"/>
      <c r="I24" s="46"/>
      <c r="J24" s="46"/>
    </row>
    <row r="25" spans="1:10" ht="12.75">
      <c r="A25" s="80"/>
      <c r="B25" s="149"/>
      <c r="C25" s="246" t="s">
        <v>556</v>
      </c>
      <c r="D25" s="45"/>
      <c r="E25" s="45"/>
      <c r="F25" s="83">
        <f t="shared" si="0"/>
        <v>0</v>
      </c>
      <c r="G25" s="47"/>
      <c r="H25" s="46"/>
      <c r="I25" s="46"/>
      <c r="J25" s="46"/>
    </row>
    <row r="26" spans="1:10" ht="12.75">
      <c r="A26" s="80"/>
      <c r="B26" s="149"/>
      <c r="C26" s="246" t="s">
        <v>557</v>
      </c>
      <c r="D26" s="45"/>
      <c r="E26" s="45"/>
      <c r="F26" s="83">
        <f t="shared" si="0"/>
        <v>0</v>
      </c>
      <c r="G26" s="47"/>
      <c r="H26" s="46"/>
      <c r="I26" s="46"/>
      <c r="J26" s="46"/>
    </row>
    <row r="27" spans="1:10" ht="12.75">
      <c r="A27" s="80"/>
      <c r="B27" s="149"/>
      <c r="C27" s="246" t="s">
        <v>558</v>
      </c>
      <c r="D27" s="45"/>
      <c r="E27" s="45"/>
      <c r="F27" s="83">
        <f t="shared" si="0"/>
        <v>0</v>
      </c>
      <c r="G27" s="47"/>
      <c r="H27" s="46"/>
      <c r="I27" s="46"/>
      <c r="J27" s="46"/>
    </row>
    <row r="28" spans="1:10" ht="12.75">
      <c r="A28" s="80"/>
      <c r="B28" s="149"/>
      <c r="C28" s="246" t="s">
        <v>559</v>
      </c>
      <c r="D28" s="45"/>
      <c r="E28" s="45"/>
      <c r="F28" s="83">
        <f t="shared" si="0"/>
        <v>0</v>
      </c>
      <c r="G28" s="47"/>
      <c r="H28" s="46"/>
      <c r="I28" s="46"/>
      <c r="J28" s="46"/>
    </row>
    <row r="29" spans="1:10" ht="12.75">
      <c r="A29" s="80"/>
      <c r="B29" s="149"/>
      <c r="C29" s="246" t="s">
        <v>560</v>
      </c>
      <c r="D29" s="45"/>
      <c r="E29" s="45"/>
      <c r="F29" s="83">
        <f t="shared" si="0"/>
        <v>0</v>
      </c>
      <c r="G29" s="47"/>
      <c r="H29" s="46"/>
      <c r="I29" s="46"/>
      <c r="J29" s="46"/>
    </row>
    <row r="30" spans="1:10" ht="12.75">
      <c r="A30" s="80"/>
      <c r="B30" s="149"/>
      <c r="C30" s="246" t="s">
        <v>561</v>
      </c>
      <c r="D30" s="45"/>
      <c r="E30" s="45"/>
      <c r="F30" s="83">
        <f t="shared" si="0"/>
        <v>0</v>
      </c>
      <c r="G30" s="47"/>
      <c r="H30" s="46"/>
      <c r="I30" s="46"/>
      <c r="J30" s="46"/>
    </row>
    <row r="31" spans="1:10" ht="12.75">
      <c r="A31" s="80"/>
      <c r="B31" s="149"/>
      <c r="C31" s="246" t="s">
        <v>562</v>
      </c>
      <c r="D31" s="45"/>
      <c r="E31" s="45"/>
      <c r="F31" s="83">
        <f t="shared" si="0"/>
        <v>0</v>
      </c>
      <c r="G31" s="47"/>
      <c r="H31" s="46"/>
      <c r="I31" s="46"/>
      <c r="J31" s="46"/>
    </row>
    <row r="32" spans="1:10" ht="12.75">
      <c r="A32" s="80"/>
      <c r="B32" s="149"/>
      <c r="C32" s="246" t="s">
        <v>563</v>
      </c>
      <c r="D32" s="45"/>
      <c r="E32" s="45"/>
      <c r="F32" s="83">
        <f t="shared" si="0"/>
        <v>0</v>
      </c>
      <c r="G32" s="47"/>
      <c r="H32" s="46"/>
      <c r="I32" s="46"/>
      <c r="J32" s="46"/>
    </row>
    <row r="33" spans="1:10" ht="12.75">
      <c r="A33" s="80"/>
      <c r="B33" s="149"/>
      <c r="C33" s="246" t="s">
        <v>564</v>
      </c>
      <c r="D33" s="45"/>
      <c r="E33" s="45"/>
      <c r="F33" s="83">
        <f t="shared" si="0"/>
        <v>0</v>
      </c>
      <c r="G33" s="47"/>
      <c r="H33" s="46"/>
      <c r="I33" s="46"/>
      <c r="J33" s="46"/>
    </row>
    <row r="34" spans="1:10" ht="12.75">
      <c r="A34" s="80"/>
      <c r="B34" s="149"/>
      <c r="C34" s="246" t="s">
        <v>565</v>
      </c>
      <c r="D34" s="45"/>
      <c r="E34" s="45"/>
      <c r="F34" s="83">
        <f t="shared" si="0"/>
        <v>0</v>
      </c>
      <c r="G34" s="47"/>
      <c r="H34" s="46"/>
      <c r="I34" s="46"/>
      <c r="J34" s="46"/>
    </row>
    <row r="35" spans="1:10" ht="12.75">
      <c r="A35" s="80"/>
      <c r="B35" s="149"/>
      <c r="C35" s="246" t="s">
        <v>566</v>
      </c>
      <c r="D35" s="45"/>
      <c r="E35" s="45"/>
      <c r="F35" s="83">
        <f aca="true" t="shared" si="1" ref="F35:F66">IF(E35&gt;0,E35/D35,0)</f>
        <v>0</v>
      </c>
      <c r="G35" s="47"/>
      <c r="H35" s="46"/>
      <c r="I35" s="46"/>
      <c r="J35" s="46"/>
    </row>
    <row r="36" spans="1:10" ht="12.75">
      <c r="A36" s="80"/>
      <c r="B36" s="149"/>
      <c r="C36" s="246" t="s">
        <v>567</v>
      </c>
      <c r="D36" s="45"/>
      <c r="E36" s="45"/>
      <c r="F36" s="83">
        <f t="shared" si="1"/>
        <v>0</v>
      </c>
      <c r="G36" s="47"/>
      <c r="H36" s="46"/>
      <c r="I36" s="46"/>
      <c r="J36" s="46"/>
    </row>
    <row r="37" spans="1:10" ht="12.75">
      <c r="A37" s="80"/>
      <c r="B37" s="149"/>
      <c r="C37" s="246" t="s">
        <v>568</v>
      </c>
      <c r="D37" s="45"/>
      <c r="E37" s="45"/>
      <c r="F37" s="83">
        <f t="shared" si="1"/>
        <v>0</v>
      </c>
      <c r="G37" s="47"/>
      <c r="H37" s="46"/>
      <c r="I37" s="46"/>
      <c r="J37" s="46"/>
    </row>
    <row r="38" spans="1:10" ht="12.75">
      <c r="A38" s="80"/>
      <c r="B38" s="149"/>
      <c r="C38" s="246" t="s">
        <v>569</v>
      </c>
      <c r="D38" s="45"/>
      <c r="E38" s="45"/>
      <c r="F38" s="83">
        <f t="shared" si="1"/>
        <v>0</v>
      </c>
      <c r="G38" s="47"/>
      <c r="H38" s="46"/>
      <c r="I38" s="46"/>
      <c r="J38" s="46"/>
    </row>
    <row r="39" spans="1:10" ht="12.75">
      <c r="A39" s="80"/>
      <c r="B39" s="149"/>
      <c r="C39" s="246" t="s">
        <v>570</v>
      </c>
      <c r="D39" s="45"/>
      <c r="E39" s="45"/>
      <c r="F39" s="83">
        <f t="shared" si="1"/>
        <v>0</v>
      </c>
      <c r="G39" s="47"/>
      <c r="H39" s="46"/>
      <c r="I39" s="46"/>
      <c r="J39" s="46"/>
    </row>
    <row r="40" spans="1:10" ht="12.75">
      <c r="A40" s="80"/>
      <c r="B40" s="149"/>
      <c r="C40" s="246" t="s">
        <v>571</v>
      </c>
      <c r="D40" s="45"/>
      <c r="E40" s="45"/>
      <c r="F40" s="83">
        <f t="shared" si="1"/>
        <v>0</v>
      </c>
      <c r="G40" s="47"/>
      <c r="H40" s="46"/>
      <c r="I40" s="46"/>
      <c r="J40" s="46"/>
    </row>
    <row r="41" spans="1:10" ht="12.75">
      <c r="A41" s="80"/>
      <c r="B41" s="149"/>
      <c r="C41" s="246" t="s">
        <v>572</v>
      </c>
      <c r="D41" s="45"/>
      <c r="E41" s="45"/>
      <c r="F41" s="83">
        <f t="shared" si="1"/>
        <v>0</v>
      </c>
      <c r="G41" s="47"/>
      <c r="H41" s="46"/>
      <c r="I41" s="46"/>
      <c r="J41" s="46"/>
    </row>
    <row r="42" spans="1:10" ht="12.75">
      <c r="A42" s="80"/>
      <c r="B42" s="149"/>
      <c r="C42" s="246" t="s">
        <v>573</v>
      </c>
      <c r="D42" s="45"/>
      <c r="E42" s="45"/>
      <c r="F42" s="83">
        <f t="shared" si="1"/>
        <v>0</v>
      </c>
      <c r="G42" s="47"/>
      <c r="H42" s="46"/>
      <c r="I42" s="46"/>
      <c r="J42" s="46"/>
    </row>
    <row r="43" spans="1:10" ht="12.75">
      <c r="A43" s="80"/>
      <c r="B43" s="149"/>
      <c r="C43" s="246" t="s">
        <v>574</v>
      </c>
      <c r="D43" s="45"/>
      <c r="E43" s="45"/>
      <c r="F43" s="83">
        <f t="shared" si="1"/>
        <v>0</v>
      </c>
      <c r="G43" s="47"/>
      <c r="H43" s="46"/>
      <c r="I43" s="46"/>
      <c r="J43" s="46"/>
    </row>
    <row r="44" spans="1:10" ht="12.75">
      <c r="A44" s="80"/>
      <c r="B44" s="149"/>
      <c r="C44" s="246" t="s">
        <v>575</v>
      </c>
      <c r="D44" s="45"/>
      <c r="E44" s="45"/>
      <c r="F44" s="83">
        <f t="shared" si="1"/>
        <v>0</v>
      </c>
      <c r="G44" s="47"/>
      <c r="H44" s="46"/>
      <c r="I44" s="46"/>
      <c r="J44" s="46"/>
    </row>
    <row r="45" spans="1:10" ht="12.75">
      <c r="A45" s="80"/>
      <c r="B45" s="149"/>
      <c r="C45" s="246" t="s">
        <v>576</v>
      </c>
      <c r="D45" s="45"/>
      <c r="E45" s="45"/>
      <c r="F45" s="83">
        <f t="shared" si="1"/>
        <v>0</v>
      </c>
      <c r="G45" s="47"/>
      <c r="H45" s="46"/>
      <c r="I45" s="46"/>
      <c r="J45" s="46"/>
    </row>
    <row r="46" spans="1:10" ht="12.75">
      <c r="A46" s="80"/>
      <c r="B46" s="149"/>
      <c r="C46" s="246" t="s">
        <v>577</v>
      </c>
      <c r="D46" s="45"/>
      <c r="E46" s="45"/>
      <c r="F46" s="83">
        <f t="shared" si="1"/>
        <v>0</v>
      </c>
      <c r="G46" s="47"/>
      <c r="H46" s="46"/>
      <c r="I46" s="46"/>
      <c r="J46" s="46"/>
    </row>
    <row r="47" spans="1:10" ht="12.75">
      <c r="A47" s="80"/>
      <c r="B47" s="149"/>
      <c r="C47" s="246" t="s">
        <v>578</v>
      </c>
      <c r="D47" s="45"/>
      <c r="E47" s="45"/>
      <c r="F47" s="83">
        <f t="shared" si="1"/>
        <v>0</v>
      </c>
      <c r="G47" s="47"/>
      <c r="H47" s="46"/>
      <c r="I47" s="46"/>
      <c r="J47" s="46"/>
    </row>
    <row r="48" spans="1:10" ht="12.75">
      <c r="A48" s="80"/>
      <c r="B48" s="149"/>
      <c r="C48" s="246" t="s">
        <v>579</v>
      </c>
      <c r="D48" s="45"/>
      <c r="E48" s="45"/>
      <c r="F48" s="83">
        <f t="shared" si="1"/>
        <v>0</v>
      </c>
      <c r="G48" s="47"/>
      <c r="H48" s="46"/>
      <c r="I48" s="46"/>
      <c r="J48" s="46"/>
    </row>
    <row r="49" spans="1:10" ht="12.75">
      <c r="A49" s="80"/>
      <c r="B49" s="149"/>
      <c r="C49" s="246" t="s">
        <v>580</v>
      </c>
      <c r="D49" s="45"/>
      <c r="E49" s="45"/>
      <c r="F49" s="83">
        <f t="shared" si="1"/>
        <v>0</v>
      </c>
      <c r="G49" s="47"/>
      <c r="H49" s="46"/>
      <c r="I49" s="46"/>
      <c r="J49" s="46"/>
    </row>
    <row r="50" spans="1:10" ht="12.75">
      <c r="A50" s="80"/>
      <c r="B50" s="149"/>
      <c r="C50" s="246" t="s">
        <v>581</v>
      </c>
      <c r="D50" s="45"/>
      <c r="E50" s="45"/>
      <c r="F50" s="83">
        <f t="shared" si="1"/>
        <v>0</v>
      </c>
      <c r="G50" s="47"/>
      <c r="H50" s="46"/>
      <c r="I50" s="46"/>
      <c r="J50" s="46"/>
    </row>
    <row r="51" spans="1:10" ht="12.75">
      <c r="A51" s="80"/>
      <c r="B51" s="149"/>
      <c r="C51" s="246" t="s">
        <v>582</v>
      </c>
      <c r="D51" s="45"/>
      <c r="E51" s="45"/>
      <c r="F51" s="83">
        <f t="shared" si="1"/>
        <v>0</v>
      </c>
      <c r="G51" s="47"/>
      <c r="H51" s="46"/>
      <c r="I51" s="46"/>
      <c r="J51" s="46"/>
    </row>
    <row r="52" spans="1:10" ht="12.75">
      <c r="A52" s="80"/>
      <c r="B52" s="149"/>
      <c r="C52" s="246" t="s">
        <v>583</v>
      </c>
      <c r="D52" s="45"/>
      <c r="E52" s="45"/>
      <c r="F52" s="83">
        <f t="shared" si="1"/>
        <v>0</v>
      </c>
      <c r="G52" s="47"/>
      <c r="H52" s="46"/>
      <c r="I52" s="46"/>
      <c r="J52" s="46"/>
    </row>
    <row r="53" spans="1:10" ht="12.75">
      <c r="A53" s="80"/>
      <c r="B53" s="149"/>
      <c r="C53" s="246" t="s">
        <v>584</v>
      </c>
      <c r="D53" s="45"/>
      <c r="E53" s="45"/>
      <c r="F53" s="83">
        <f t="shared" si="1"/>
        <v>0</v>
      </c>
      <c r="G53" s="47"/>
      <c r="H53" s="46"/>
      <c r="I53" s="46"/>
      <c r="J53" s="46"/>
    </row>
    <row r="54" spans="1:10" ht="12.75">
      <c r="A54" s="80"/>
      <c r="B54" s="149"/>
      <c r="C54" s="246" t="s">
        <v>585</v>
      </c>
      <c r="D54" s="45"/>
      <c r="E54" s="45"/>
      <c r="F54" s="83">
        <f t="shared" si="1"/>
        <v>0</v>
      </c>
      <c r="G54" s="47"/>
      <c r="H54" s="46"/>
      <c r="I54" s="46"/>
      <c r="J54" s="46"/>
    </row>
    <row r="55" spans="1:10" ht="12.75">
      <c r="A55" s="80"/>
      <c r="B55" s="149"/>
      <c r="C55" s="246" t="s">
        <v>586</v>
      </c>
      <c r="D55" s="45"/>
      <c r="E55" s="45"/>
      <c r="F55" s="83">
        <f t="shared" si="1"/>
        <v>0</v>
      </c>
      <c r="G55" s="47"/>
      <c r="H55" s="46"/>
      <c r="I55" s="46"/>
      <c r="J55" s="46"/>
    </row>
    <row r="56" spans="1:10" ht="12.75">
      <c r="A56" s="80"/>
      <c r="B56" s="149"/>
      <c r="C56" s="246" t="s">
        <v>587</v>
      </c>
      <c r="D56" s="45"/>
      <c r="E56" s="45"/>
      <c r="F56" s="83">
        <f t="shared" si="1"/>
        <v>0</v>
      </c>
      <c r="G56" s="47"/>
      <c r="H56" s="46"/>
      <c r="I56" s="46"/>
      <c r="J56" s="46"/>
    </row>
    <row r="57" spans="1:10" ht="12.75">
      <c r="A57" s="80"/>
      <c r="B57" s="149"/>
      <c r="C57" s="246" t="s">
        <v>588</v>
      </c>
      <c r="D57" s="45"/>
      <c r="E57" s="45"/>
      <c r="F57" s="83">
        <f t="shared" si="1"/>
        <v>0</v>
      </c>
      <c r="G57" s="47"/>
      <c r="H57" s="46"/>
      <c r="I57" s="46"/>
      <c r="J57" s="46"/>
    </row>
    <row r="58" spans="1:10" ht="12.75">
      <c r="A58" s="80"/>
      <c r="B58" s="149"/>
      <c r="C58" s="246" t="s">
        <v>589</v>
      </c>
      <c r="D58" s="45"/>
      <c r="E58" s="45"/>
      <c r="F58" s="83">
        <f t="shared" si="1"/>
        <v>0</v>
      </c>
      <c r="G58" s="47"/>
      <c r="H58" s="46"/>
      <c r="I58" s="46"/>
      <c r="J58" s="46"/>
    </row>
    <row r="59" spans="1:10" ht="12.75">
      <c r="A59" s="80"/>
      <c r="B59" s="149"/>
      <c r="C59" s="246" t="s">
        <v>590</v>
      </c>
      <c r="D59" s="45"/>
      <c r="E59" s="45"/>
      <c r="F59" s="83">
        <f t="shared" si="1"/>
        <v>0</v>
      </c>
      <c r="G59" s="47"/>
      <c r="H59" s="46"/>
      <c r="I59" s="46"/>
      <c r="J59" s="46"/>
    </row>
    <row r="60" spans="1:10" ht="12.75">
      <c r="A60" s="80"/>
      <c r="B60" s="149"/>
      <c r="C60" s="246" t="s">
        <v>591</v>
      </c>
      <c r="D60" s="45"/>
      <c r="E60" s="45"/>
      <c r="F60" s="83">
        <f t="shared" si="1"/>
        <v>0</v>
      </c>
      <c r="G60" s="47"/>
      <c r="H60" s="46"/>
      <c r="I60" s="46"/>
      <c r="J60" s="46"/>
    </row>
    <row r="61" spans="1:10" ht="12.75">
      <c r="A61" s="80"/>
      <c r="B61" s="149"/>
      <c r="C61" s="246" t="s">
        <v>592</v>
      </c>
      <c r="D61" s="45"/>
      <c r="E61" s="45"/>
      <c r="F61" s="83">
        <f t="shared" si="1"/>
        <v>0</v>
      </c>
      <c r="G61" s="47"/>
      <c r="H61" s="46"/>
      <c r="I61" s="46"/>
      <c r="J61" s="46"/>
    </row>
    <row r="62" spans="1:10" ht="12.75">
      <c r="A62" s="80"/>
      <c r="B62" s="149"/>
      <c r="C62" s="246" t="s">
        <v>593</v>
      </c>
      <c r="D62" s="45"/>
      <c r="E62" s="45"/>
      <c r="F62" s="83">
        <f t="shared" si="1"/>
        <v>0</v>
      </c>
      <c r="G62" s="47"/>
      <c r="H62" s="46"/>
      <c r="I62" s="46"/>
      <c r="J62" s="46"/>
    </row>
    <row r="63" spans="1:10" ht="12.75">
      <c r="A63" s="80"/>
      <c r="B63" s="149"/>
      <c r="C63" s="246" t="s">
        <v>594</v>
      </c>
      <c r="D63" s="45"/>
      <c r="E63" s="45"/>
      <c r="F63" s="83">
        <f t="shared" si="1"/>
        <v>0</v>
      </c>
      <c r="G63" s="47"/>
      <c r="H63" s="46"/>
      <c r="I63" s="46"/>
      <c r="J63" s="46"/>
    </row>
    <row r="64" spans="1:10" ht="12.75">
      <c r="A64" s="80"/>
      <c r="B64" s="149"/>
      <c r="C64" s="246" t="s">
        <v>595</v>
      </c>
      <c r="D64" s="45"/>
      <c r="E64" s="45"/>
      <c r="F64" s="83">
        <f t="shared" si="1"/>
        <v>0</v>
      </c>
      <c r="G64" s="47"/>
      <c r="H64" s="46"/>
      <c r="I64" s="46"/>
      <c r="J64" s="46"/>
    </row>
    <row r="65" spans="1:10" ht="12.75">
      <c r="A65" s="80"/>
      <c r="B65" s="149"/>
      <c r="C65" s="246" t="s">
        <v>596</v>
      </c>
      <c r="D65" s="45"/>
      <c r="E65" s="45"/>
      <c r="F65" s="83">
        <f t="shared" si="1"/>
        <v>0</v>
      </c>
      <c r="G65" s="47"/>
      <c r="H65" s="46"/>
      <c r="I65" s="46"/>
      <c r="J65" s="46"/>
    </row>
    <row r="66" spans="1:10" ht="12.75">
      <c r="A66" s="80"/>
      <c r="B66" s="149"/>
      <c r="C66" s="246" t="s">
        <v>597</v>
      </c>
      <c r="D66" s="45"/>
      <c r="E66" s="45"/>
      <c r="F66" s="83">
        <f t="shared" si="1"/>
        <v>0</v>
      </c>
      <c r="G66" s="47"/>
      <c r="H66" s="46"/>
      <c r="I66" s="46"/>
      <c r="J66" s="46"/>
    </row>
    <row r="67" spans="1:10" ht="12.75">
      <c r="A67" s="80"/>
      <c r="B67" s="149"/>
      <c r="C67" s="246" t="s">
        <v>598</v>
      </c>
      <c r="D67" s="45"/>
      <c r="E67" s="45"/>
      <c r="F67" s="83">
        <f aca="true" t="shared" si="2" ref="F67:F72">IF(E67&gt;0,E67/D67,0)</f>
        <v>0</v>
      </c>
      <c r="G67" s="47"/>
      <c r="H67" s="46"/>
      <c r="I67" s="46"/>
      <c r="J67" s="46"/>
    </row>
    <row r="68" spans="1:10" ht="12.75">
      <c r="A68" s="80"/>
      <c r="B68" s="149"/>
      <c r="C68" s="246" t="s">
        <v>599</v>
      </c>
      <c r="D68" s="45"/>
      <c r="E68" s="45"/>
      <c r="F68" s="83">
        <f t="shared" si="2"/>
        <v>0</v>
      </c>
      <c r="G68" s="47"/>
      <c r="H68" s="46"/>
      <c r="I68" s="46"/>
      <c r="J68" s="46"/>
    </row>
    <row r="69" spans="1:10" ht="12.75">
      <c r="A69" s="80"/>
      <c r="B69" s="149"/>
      <c r="C69" s="246" t="s">
        <v>600</v>
      </c>
      <c r="D69" s="45"/>
      <c r="E69" s="45"/>
      <c r="F69" s="83">
        <f t="shared" si="2"/>
        <v>0</v>
      </c>
      <c r="G69" s="47"/>
      <c r="H69" s="46"/>
      <c r="I69" s="46"/>
      <c r="J69" s="46"/>
    </row>
    <row r="70" spans="1:10" ht="12.75">
      <c r="A70" s="80"/>
      <c r="B70" s="149"/>
      <c r="C70" s="246" t="s">
        <v>601</v>
      </c>
      <c r="D70" s="45"/>
      <c r="E70" s="45"/>
      <c r="F70" s="83">
        <f t="shared" si="2"/>
        <v>0</v>
      </c>
      <c r="G70" s="47"/>
      <c r="H70" s="46"/>
      <c r="I70" s="46"/>
      <c r="J70" s="46"/>
    </row>
    <row r="71" spans="1:10" ht="12.75">
      <c r="A71" s="80"/>
      <c r="B71" s="149"/>
      <c r="C71" s="246" t="s">
        <v>602</v>
      </c>
      <c r="D71" s="45"/>
      <c r="E71" s="45"/>
      <c r="F71" s="83">
        <f t="shared" si="2"/>
        <v>0</v>
      </c>
      <c r="G71" s="47"/>
      <c r="H71" s="46"/>
      <c r="I71" s="46"/>
      <c r="J71" s="46"/>
    </row>
    <row r="72" spans="1:10" ht="13.5" thickBot="1">
      <c r="A72" s="81"/>
      <c r="B72" s="150"/>
      <c r="C72" s="247" t="s">
        <v>603</v>
      </c>
      <c r="D72" s="50"/>
      <c r="E72" s="50"/>
      <c r="F72" s="84">
        <f t="shared" si="2"/>
        <v>0</v>
      </c>
      <c r="G72" s="49"/>
      <c r="H72" s="48"/>
      <c r="I72" s="48"/>
      <c r="J72" s="48"/>
    </row>
  </sheetData>
  <sheetProtection password="8737" sheet="1"/>
  <mergeCells count="1">
    <mergeCell ref="A1:H1"/>
  </mergeCells>
  <dataValidations count="1">
    <dataValidation type="list" allowBlank="1" showInputMessage="1" showErrorMessage="1" sqref="H3:H72">
      <formula1>Currency</formula1>
    </dataValidation>
  </dataValidations>
  <printOptions/>
  <pageMargins left="0.38" right="0.24" top="0.81" bottom="0.63" header="0.5" footer="0.5"/>
  <pageSetup horizontalDpi="300" verticalDpi="300" orientation="landscape" paperSize="9" scale="95" r:id="rId1"/>
  <headerFooter alignWithMargins="0">
    <oddFooter>&amp;R&amp;"Arial,Italique"&amp;8&amp;P / &amp;N</oddFooter>
  </headerFooter>
</worksheet>
</file>

<file path=xl/worksheets/sheet5.xml><?xml version="1.0" encoding="utf-8"?>
<worksheet xmlns="http://schemas.openxmlformats.org/spreadsheetml/2006/main" xmlns:r="http://schemas.openxmlformats.org/officeDocument/2006/relationships">
  <dimension ref="A1:U129"/>
  <sheetViews>
    <sheetView zoomScale="55" zoomScaleNormal="55" zoomScaleSheetLayoutView="85" zoomScalePageLayoutView="0" workbookViewId="0" topLeftCell="A1">
      <selection activeCell="C45" sqref="C45"/>
    </sheetView>
  </sheetViews>
  <sheetFormatPr defaultColWidth="8.8515625" defaultRowHeight="12.75"/>
  <cols>
    <col min="1" max="1" width="11.57421875" style="453" customWidth="1"/>
    <col min="2" max="2" width="12.140625" style="453" customWidth="1"/>
    <col min="3" max="3" width="15.7109375" style="453" customWidth="1"/>
    <col min="4" max="4" width="27.421875" style="453" customWidth="1"/>
    <col min="5" max="5" width="28.7109375" style="453" customWidth="1"/>
    <col min="6" max="6" width="13.421875" style="453" hidden="1" customWidth="1"/>
    <col min="7" max="7" width="25.7109375" style="453" customWidth="1"/>
    <col min="8" max="9" width="12.7109375" style="453" customWidth="1"/>
    <col min="10" max="11" width="26.7109375" style="453" customWidth="1"/>
    <col min="12" max="12" width="16.28125" style="453" customWidth="1"/>
    <col min="13" max="14" width="25.7109375" style="453" customWidth="1"/>
    <col min="15" max="15" width="12.140625" style="453" customWidth="1"/>
    <col min="16" max="16" width="11.28125" style="453" customWidth="1"/>
    <col min="17" max="17" width="9.8515625" style="453" customWidth="1"/>
    <col min="18" max="18" width="9.421875" style="453" customWidth="1"/>
    <col min="19" max="20" width="15.7109375" style="453" customWidth="1"/>
    <col min="21" max="21" width="20.28125" style="453" customWidth="1"/>
    <col min="22" max="16384" width="8.8515625" style="453" customWidth="1"/>
  </cols>
  <sheetData>
    <row r="1" spans="1:21" s="498" customFormat="1" ht="13.5" thickBot="1">
      <c r="A1" s="407" t="str">
        <f>IF(Identification!$B$6="EN",Languages!$A134,IF(Identification!$B$6="FR",Languages!$B134,Languages!$C134))</f>
        <v>SUMMARY:</v>
      </c>
      <c r="B1" s="408"/>
      <c r="C1" s="56" t="str">
        <f>IF(Identification!$B$6="EN",Languages!$A49,IF(Identification!$B$6="FR",Languages!$B49,Languages!$C49))</f>
        <v>Declared:</v>
      </c>
      <c r="H1" s="254"/>
      <c r="I1" s="254"/>
      <c r="J1" s="254"/>
      <c r="K1" s="254"/>
      <c r="O1" s="198">
        <f>Identification!B8</f>
        <v>0</v>
      </c>
      <c r="P1" s="198">
        <f>Identification!B10</f>
        <v>0</v>
      </c>
      <c r="T1" s="56" t="str">
        <f>IF(Identification!$B$6="EN",Languages!$A93,IF(Identification!$B$6="FR",Languages!$B93,Languages!$C93))</f>
        <v>Ineligible:</v>
      </c>
      <c r="U1" s="56" t="str">
        <f>IF(Identification!$B$6="EN",Languages!$A57,IF(Identification!$B$6="FR",Languages!$B57,Languages!$C57))</f>
        <v>Eligible:</v>
      </c>
    </row>
    <row r="2" spans="1:21" s="498" customFormat="1" ht="13.5" thickBot="1">
      <c r="A2" s="407" t="str">
        <f>IF(Identification!$B$6="EN",Languages!$A124,IF(Identification!$B$6="FR",Languages!$B124,Languages!$C124))</f>
        <v>Staff Costs:</v>
      </c>
      <c r="B2" s="408"/>
      <c r="C2" s="51">
        <f>SUM(L7:L126)</f>
        <v>0</v>
      </c>
      <c r="H2" s="254"/>
      <c r="I2" s="254"/>
      <c r="J2" s="254"/>
      <c r="K2" s="254"/>
      <c r="T2" s="51">
        <f>C2-U2</f>
        <v>0</v>
      </c>
      <c r="U2" s="51">
        <f>SUM(U7:U126)</f>
        <v>0</v>
      </c>
    </row>
    <row r="3" s="455" customFormat="1" ht="9" thickBot="1"/>
    <row r="4" spans="1:12" ht="19.5" customHeight="1" thickBot="1">
      <c r="A4" s="409" t="str">
        <f>IF(Identification!$B$6="EN",Languages!$A156,IF(Identification!$B$6="FR",Languages!$B156,Languages!$C156))</f>
        <v>J.3: Declaration of Staff Costs</v>
      </c>
      <c r="B4" s="410"/>
      <c r="C4" s="410"/>
      <c r="D4" s="410"/>
      <c r="E4" s="410"/>
      <c r="F4" s="410"/>
      <c r="G4" s="410"/>
      <c r="H4" s="410"/>
      <c r="I4" s="410"/>
      <c r="J4" s="410"/>
      <c r="K4" s="410"/>
      <c r="L4" s="411"/>
    </row>
    <row r="5" s="455" customFormat="1" ht="9" thickBot="1"/>
    <row r="6" spans="1:21" ht="69.75" customHeight="1" thickBot="1">
      <c r="A6" s="42" t="s">
        <v>176</v>
      </c>
      <c r="B6" s="42" t="str">
        <f>IF(Identification!$B$6="EN",Languages!$A42,IF(Identification!$B$6="FR",Languages!$B42,Languages!$C42))</f>
        <v>Country Code</v>
      </c>
      <c r="C6" s="112" t="str">
        <f>IF(Identification!$B$6="EN",Languages!$A167,IF(Identification!$B$6="FR",Languages!$B167,Languages!$C167))</f>
        <v>Invoice Reference No.</v>
      </c>
      <c r="D6" s="42" t="str">
        <f>IF(Identification!$B$6="EN",Languages!$A108,IF(Identification!$B$6="FR",Languages!$B108,Languages!$C108))</f>
        <v>Name of the Person</v>
      </c>
      <c r="E6" s="112" t="s">
        <v>1427</v>
      </c>
      <c r="F6" s="42" t="s">
        <v>1423</v>
      </c>
      <c r="G6" s="42" t="s">
        <v>482</v>
      </c>
      <c r="H6" s="42" t="str">
        <f>IF(Identification!$B$6="EN",Languages!$A126,IF(Identification!$B$6="FR",Languages!$B126,Languages!$C126))</f>
        <v>Start date of activities (dd/mm/yyyy)</v>
      </c>
      <c r="I6" s="42" t="str">
        <f>IF(Identification!$B$6="EN",Languages!$A59,IF(Identification!$B$6="FR",Languages!$B59,Languages!$C59))</f>
        <v>End date of activities (dd/mm/yyyy)</v>
      </c>
      <c r="J6" s="42" t="str">
        <f>IF(Identification!$B$6="EN",Languages!$A110,IF(Identification!$B$6="FR",Languages!$B110,Languages!$C110))</f>
        <v>Number of working days for the project (full-time equivalent1)</v>
      </c>
      <c r="K6" s="42" t="str">
        <f>IF(Identification!$B$6="EN",Languages!$A123,IF(Identification!$B$6="FR",Languages!$B123,Languages!$C123))</f>
        <v>Salary (including employer costs) or full-time rate per day2</v>
      </c>
      <c r="L6" s="42" t="str">
        <f>IF(Identification!$B$6="EN",Languages!$A152,IF(Identification!$B$6="FR",Languages!$B152,Languages!$C152))</f>
        <v>TOTAL COST</v>
      </c>
      <c r="M6" s="5" t="s">
        <v>1422</v>
      </c>
      <c r="N6" s="5" t="s">
        <v>1421</v>
      </c>
      <c r="O6" s="113" t="s">
        <v>1414</v>
      </c>
      <c r="P6" s="113" t="s">
        <v>1415</v>
      </c>
      <c r="Q6" s="113" t="s">
        <v>1416</v>
      </c>
      <c r="R6" s="113" t="s">
        <v>0</v>
      </c>
      <c r="S6" s="113" t="s">
        <v>1</v>
      </c>
      <c r="T6" s="113" t="str">
        <f>IF(Identification!$B$6="EN",Languages!$A90,IF(Identification!$B$6="FR",Languages!$B90,Languages!$C90))</f>
        <v>Ineligible Cost Date</v>
      </c>
      <c r="U6" s="173" t="str">
        <f>IF(Identification!$B$6="EN",Languages!$A54,IF(Identification!$B$6="FR",Languages!$B54,Languages!$C54))</f>
        <v>Eligible Costs</v>
      </c>
    </row>
    <row r="7" spans="1:21" s="452" customFormat="1" ht="12.75">
      <c r="A7" s="194"/>
      <c r="B7" s="190"/>
      <c r="C7" s="255" t="s">
        <v>605</v>
      </c>
      <c r="D7" s="157"/>
      <c r="E7" s="169"/>
      <c r="F7" s="499">
        <f>IF(E7&gt;0,VLOOKUP($E7,Codes!$F$2:$G$5,2,FALSE),"")</f>
      </c>
      <c r="G7" s="153"/>
      <c r="H7" s="57"/>
      <c r="I7" s="57"/>
      <c r="J7" s="58"/>
      <c r="K7" s="58"/>
      <c r="L7" s="199">
        <f>J7*K7</f>
        <v>0</v>
      </c>
      <c r="M7" s="205"/>
      <c r="N7" s="205"/>
      <c r="O7" s="174" t="str">
        <f>IF(F7=1,IF(K7&gt;LOOKUP(B7,ORIGIN,MANAGER),-(LOOKUP(B7,ORIGIN,MANAGER)-K7)*J7,0)," ")</f>
        <v> </v>
      </c>
      <c r="P7" s="174" t="str">
        <f aca="true" t="shared" si="0" ref="P7:P38">IF(F7=2,IF(K7&gt;LOOKUP(B7,ORIGIN,RESEARCHER),-(LOOKUP(B7,ORIGIN,RESEARCHER)-K7)*J7,0)," ")</f>
        <v> </v>
      </c>
      <c r="Q7" s="174" t="str">
        <f>IF(F7=3,IF(K7&gt;LOOKUP(B7,ORIGIN,TECHNICAL),-(LOOKUP(B7,ORIGIN,TECHNICAL)-K7)*J7,0)," ")</f>
        <v> </v>
      </c>
      <c r="R7" s="174" t="str">
        <f aca="true" t="shared" si="1" ref="R7:R38">IF(F7=4,IF(K7&gt;LOOKUP(B7,ORIGIN,ADMINISTRATIVE),-(LOOKUP(B7,ORIGIN,ADMINISTRATIVE)-K7)*J7,0)," ")</f>
        <v> </v>
      </c>
      <c r="S7" s="244">
        <f>SUM(O7:R7)</f>
        <v>0</v>
      </c>
      <c r="T7" s="133">
        <f>IF(OR($H7&lt;$O$1,$H7&gt;$P$1,$I7&lt;$O$1,$I7&gt;$P$1),$L7,0)</f>
        <v>0</v>
      </c>
      <c r="U7" s="175">
        <f>IF(L7&gt;0,L7-MAX($S7,$T7),0)</f>
        <v>0</v>
      </c>
    </row>
    <row r="8" spans="1:21" s="452" customFormat="1" ht="12.75">
      <c r="A8" s="195"/>
      <c r="B8" s="191"/>
      <c r="C8" s="256" t="s">
        <v>606</v>
      </c>
      <c r="D8" s="158"/>
      <c r="E8" s="170"/>
      <c r="F8" s="499">
        <f>IF(E8&gt;0,VLOOKUP($E8,Codes!$F$2:$G$5,2,FALSE),"")</f>
      </c>
      <c r="G8" s="154"/>
      <c r="H8" s="59"/>
      <c r="I8" s="59"/>
      <c r="J8" s="60"/>
      <c r="K8" s="60"/>
      <c r="L8" s="200">
        <f aca="true" t="shared" si="2" ref="L8:L126">J8*K8</f>
        <v>0</v>
      </c>
      <c r="M8" s="206"/>
      <c r="N8" s="206"/>
      <c r="O8" s="174" t="str">
        <f aca="true" t="shared" si="3" ref="O8:O38">IF(F8=1,IF(K8&gt;LOOKUP(B8,ORIGIN,MANAGER),-(LOOKUP(B8,ORIGIN,MANAGER)-K8)*J8,0)," ")</f>
        <v> </v>
      </c>
      <c r="P8" s="174" t="str">
        <f t="shared" si="0"/>
        <v> </v>
      </c>
      <c r="Q8" s="174" t="str">
        <f aca="true" t="shared" si="4" ref="Q8:Q38">IF(F8=3,IF(K8&gt;LOOKUP(B8,ORIGIN,TECHNICAL),-(LOOKUP(B8,ORIGIN,TECHNICAL)-K8)*J8,0)," ")</f>
        <v> </v>
      </c>
      <c r="R8" s="174" t="str">
        <f t="shared" si="1"/>
        <v> </v>
      </c>
      <c r="S8" s="244">
        <f aca="true" t="shared" si="5" ref="S8:S71">SUM(O8:R8)</f>
        <v>0</v>
      </c>
      <c r="T8" s="133">
        <f aca="true" t="shared" si="6" ref="T8:T71">IF(OR($H8&lt;$O$1,$H8&gt;$P$1,$I8&lt;$O$1,$I8&gt;$P$1),$L8,0)</f>
        <v>0</v>
      </c>
      <c r="U8" s="175">
        <f aca="true" t="shared" si="7" ref="U8:U71">IF(L8&gt;0,L8-MAX($S8,$T8),0)</f>
        <v>0</v>
      </c>
    </row>
    <row r="9" spans="1:21" s="452" customFormat="1" ht="12.75">
      <c r="A9" s="195"/>
      <c r="B9" s="191"/>
      <c r="C9" s="256" t="s">
        <v>607</v>
      </c>
      <c r="D9" s="158"/>
      <c r="E9" s="170"/>
      <c r="F9" s="499">
        <f>IF(E9&gt;0,VLOOKUP($E9,Codes!$F$2:$G$5,2,FALSE),"")</f>
      </c>
      <c r="G9" s="154"/>
      <c r="H9" s="59"/>
      <c r="I9" s="59"/>
      <c r="J9" s="61"/>
      <c r="K9" s="61"/>
      <c r="L9" s="201">
        <f t="shared" si="2"/>
        <v>0</v>
      </c>
      <c r="M9" s="206"/>
      <c r="N9" s="206"/>
      <c r="O9" s="174" t="str">
        <f t="shared" si="3"/>
        <v> </v>
      </c>
      <c r="P9" s="174" t="str">
        <f t="shared" si="0"/>
        <v> </v>
      </c>
      <c r="Q9" s="174" t="str">
        <f t="shared" si="4"/>
        <v> </v>
      </c>
      <c r="R9" s="174" t="str">
        <f t="shared" si="1"/>
        <v> </v>
      </c>
      <c r="S9" s="244">
        <f t="shared" si="5"/>
        <v>0</v>
      </c>
      <c r="T9" s="133">
        <f t="shared" si="6"/>
        <v>0</v>
      </c>
      <c r="U9" s="175">
        <f t="shared" si="7"/>
        <v>0</v>
      </c>
    </row>
    <row r="10" spans="1:21" s="452" customFormat="1" ht="12.75">
      <c r="A10" s="195"/>
      <c r="B10" s="191"/>
      <c r="C10" s="256" t="s">
        <v>608</v>
      </c>
      <c r="D10" s="158"/>
      <c r="E10" s="170"/>
      <c r="F10" s="499">
        <f>IF(E10&gt;0,VLOOKUP($E10,Codes!$F$2:$G$5,2,FALSE),"")</f>
      </c>
      <c r="G10" s="154"/>
      <c r="H10" s="59"/>
      <c r="I10" s="59"/>
      <c r="J10" s="61"/>
      <c r="K10" s="61"/>
      <c r="L10" s="201">
        <f t="shared" si="2"/>
        <v>0</v>
      </c>
      <c r="M10" s="206"/>
      <c r="N10" s="206"/>
      <c r="O10" s="174" t="str">
        <f t="shared" si="3"/>
        <v> </v>
      </c>
      <c r="P10" s="174" t="str">
        <f t="shared" si="0"/>
        <v> </v>
      </c>
      <c r="Q10" s="174" t="str">
        <f t="shared" si="4"/>
        <v> </v>
      </c>
      <c r="R10" s="174" t="str">
        <f t="shared" si="1"/>
        <v> </v>
      </c>
      <c r="S10" s="244">
        <f t="shared" si="5"/>
        <v>0</v>
      </c>
      <c r="T10" s="133">
        <f t="shared" si="6"/>
        <v>0</v>
      </c>
      <c r="U10" s="175">
        <f t="shared" si="7"/>
        <v>0</v>
      </c>
    </row>
    <row r="11" spans="1:21" s="452" customFormat="1" ht="12.75">
      <c r="A11" s="195"/>
      <c r="B11" s="191"/>
      <c r="C11" s="256" t="s">
        <v>609</v>
      </c>
      <c r="D11" s="158"/>
      <c r="E11" s="170"/>
      <c r="F11" s="499">
        <f>IF(E11&gt;0,VLOOKUP($E11,Codes!$F$2:$G$5,2,FALSE),"")</f>
      </c>
      <c r="G11" s="154"/>
      <c r="H11" s="59"/>
      <c r="I11" s="59"/>
      <c r="J11" s="61"/>
      <c r="K11" s="61"/>
      <c r="L11" s="201">
        <f t="shared" si="2"/>
        <v>0</v>
      </c>
      <c r="M11" s="206"/>
      <c r="N11" s="206"/>
      <c r="O11" s="174" t="str">
        <f t="shared" si="3"/>
        <v> </v>
      </c>
      <c r="P11" s="174" t="str">
        <f t="shared" si="0"/>
        <v> </v>
      </c>
      <c r="Q11" s="174" t="str">
        <f t="shared" si="4"/>
        <v> </v>
      </c>
      <c r="R11" s="174" t="str">
        <f t="shared" si="1"/>
        <v> </v>
      </c>
      <c r="S11" s="244">
        <f t="shared" si="5"/>
        <v>0</v>
      </c>
      <c r="T11" s="133">
        <f t="shared" si="6"/>
        <v>0</v>
      </c>
      <c r="U11" s="175">
        <f t="shared" si="7"/>
        <v>0</v>
      </c>
    </row>
    <row r="12" spans="1:21" s="452" customFormat="1" ht="12.75">
      <c r="A12" s="195"/>
      <c r="B12" s="191"/>
      <c r="C12" s="256" t="s">
        <v>610</v>
      </c>
      <c r="D12" s="158"/>
      <c r="E12" s="170"/>
      <c r="F12" s="499">
        <f>IF(E12&gt;0,VLOOKUP($E12,Codes!$F$2:$G$5,2,FALSE),"")</f>
      </c>
      <c r="G12" s="154"/>
      <c r="H12" s="59"/>
      <c r="I12" s="59"/>
      <c r="J12" s="61"/>
      <c r="K12" s="61"/>
      <c r="L12" s="201">
        <f t="shared" si="2"/>
        <v>0</v>
      </c>
      <c r="M12" s="206"/>
      <c r="N12" s="206"/>
      <c r="O12" s="174" t="str">
        <f t="shared" si="3"/>
        <v> </v>
      </c>
      <c r="P12" s="174" t="str">
        <f t="shared" si="0"/>
        <v> </v>
      </c>
      <c r="Q12" s="174" t="str">
        <f t="shared" si="4"/>
        <v> </v>
      </c>
      <c r="R12" s="174" t="str">
        <f t="shared" si="1"/>
        <v> </v>
      </c>
      <c r="S12" s="244">
        <f t="shared" si="5"/>
        <v>0</v>
      </c>
      <c r="T12" s="133">
        <f t="shared" si="6"/>
        <v>0</v>
      </c>
      <c r="U12" s="175">
        <f t="shared" si="7"/>
        <v>0</v>
      </c>
    </row>
    <row r="13" spans="1:21" s="452" customFormat="1" ht="12.75">
      <c r="A13" s="195"/>
      <c r="B13" s="191"/>
      <c r="C13" s="256" t="s">
        <v>611</v>
      </c>
      <c r="D13" s="158"/>
      <c r="E13" s="170"/>
      <c r="F13" s="499">
        <f>IF(E13&gt;0,VLOOKUP($E13,Codes!$F$2:$G$5,2,FALSE),"")</f>
      </c>
      <c r="G13" s="154"/>
      <c r="H13" s="59"/>
      <c r="I13" s="59"/>
      <c r="J13" s="61"/>
      <c r="K13" s="61"/>
      <c r="L13" s="201">
        <f t="shared" si="2"/>
        <v>0</v>
      </c>
      <c r="M13" s="206"/>
      <c r="N13" s="206"/>
      <c r="O13" s="174" t="str">
        <f t="shared" si="3"/>
        <v> </v>
      </c>
      <c r="P13" s="174" t="str">
        <f t="shared" si="0"/>
        <v> </v>
      </c>
      <c r="Q13" s="174" t="str">
        <f t="shared" si="4"/>
        <v> </v>
      </c>
      <c r="R13" s="174" t="str">
        <f t="shared" si="1"/>
        <v> </v>
      </c>
      <c r="S13" s="244">
        <f t="shared" si="5"/>
        <v>0</v>
      </c>
      <c r="T13" s="133">
        <f t="shared" si="6"/>
        <v>0</v>
      </c>
      <c r="U13" s="175">
        <f t="shared" si="7"/>
        <v>0</v>
      </c>
    </row>
    <row r="14" spans="1:21" s="452" customFormat="1" ht="12.75">
      <c r="A14" s="195"/>
      <c r="B14" s="191"/>
      <c r="C14" s="256" t="s">
        <v>612</v>
      </c>
      <c r="D14" s="158"/>
      <c r="E14" s="170"/>
      <c r="F14" s="499">
        <f>IF(E14&gt;0,VLOOKUP($E14,Codes!$F$2:$G$5,2,FALSE),"")</f>
      </c>
      <c r="G14" s="154"/>
      <c r="H14" s="59"/>
      <c r="I14" s="59"/>
      <c r="J14" s="61"/>
      <c r="K14" s="61"/>
      <c r="L14" s="201">
        <f t="shared" si="2"/>
        <v>0</v>
      </c>
      <c r="M14" s="206"/>
      <c r="N14" s="206"/>
      <c r="O14" s="174" t="str">
        <f t="shared" si="3"/>
        <v> </v>
      </c>
      <c r="P14" s="174" t="str">
        <f t="shared" si="0"/>
        <v> </v>
      </c>
      <c r="Q14" s="174" t="str">
        <f t="shared" si="4"/>
        <v> </v>
      </c>
      <c r="R14" s="174" t="str">
        <f t="shared" si="1"/>
        <v> </v>
      </c>
      <c r="S14" s="244">
        <f t="shared" si="5"/>
        <v>0</v>
      </c>
      <c r="T14" s="133">
        <f t="shared" si="6"/>
        <v>0</v>
      </c>
      <c r="U14" s="175">
        <f t="shared" si="7"/>
        <v>0</v>
      </c>
    </row>
    <row r="15" spans="1:21" s="452" customFormat="1" ht="12.75">
      <c r="A15" s="195"/>
      <c r="B15" s="191"/>
      <c r="C15" s="256" t="s">
        <v>613</v>
      </c>
      <c r="D15" s="158"/>
      <c r="E15" s="170"/>
      <c r="F15" s="499">
        <f>IF(E15&gt;0,VLOOKUP($E15,Codes!$F$2:$G$5,2,FALSE),"")</f>
      </c>
      <c r="G15" s="154"/>
      <c r="H15" s="59"/>
      <c r="I15" s="59"/>
      <c r="J15" s="61"/>
      <c r="K15" s="61"/>
      <c r="L15" s="201">
        <f t="shared" si="2"/>
        <v>0</v>
      </c>
      <c r="M15" s="206"/>
      <c r="N15" s="206"/>
      <c r="O15" s="174" t="str">
        <f t="shared" si="3"/>
        <v> </v>
      </c>
      <c r="P15" s="174" t="str">
        <f t="shared" si="0"/>
        <v> </v>
      </c>
      <c r="Q15" s="174" t="str">
        <f t="shared" si="4"/>
        <v> </v>
      </c>
      <c r="R15" s="174" t="str">
        <f t="shared" si="1"/>
        <v> </v>
      </c>
      <c r="S15" s="244">
        <f t="shared" si="5"/>
        <v>0</v>
      </c>
      <c r="T15" s="133">
        <f t="shared" si="6"/>
        <v>0</v>
      </c>
      <c r="U15" s="175">
        <f t="shared" si="7"/>
        <v>0</v>
      </c>
    </row>
    <row r="16" spans="1:21" s="452" customFormat="1" ht="12.75">
      <c r="A16" s="195"/>
      <c r="B16" s="191"/>
      <c r="C16" s="256" t="s">
        <v>614</v>
      </c>
      <c r="D16" s="158"/>
      <c r="E16" s="170"/>
      <c r="F16" s="499">
        <f>IF(E16&gt;0,VLOOKUP($E16,Codes!$F$2:$G$5,2,FALSE),"")</f>
      </c>
      <c r="G16" s="154"/>
      <c r="H16" s="59"/>
      <c r="I16" s="59"/>
      <c r="J16" s="61"/>
      <c r="K16" s="61"/>
      <c r="L16" s="201">
        <f t="shared" si="2"/>
        <v>0</v>
      </c>
      <c r="M16" s="206"/>
      <c r="N16" s="206"/>
      <c r="O16" s="174" t="str">
        <f t="shared" si="3"/>
        <v> </v>
      </c>
      <c r="P16" s="174" t="str">
        <f t="shared" si="0"/>
        <v> </v>
      </c>
      <c r="Q16" s="174" t="str">
        <f t="shared" si="4"/>
        <v> </v>
      </c>
      <c r="R16" s="174" t="str">
        <f t="shared" si="1"/>
        <v> </v>
      </c>
      <c r="S16" s="244">
        <f t="shared" si="5"/>
        <v>0</v>
      </c>
      <c r="T16" s="133">
        <f t="shared" si="6"/>
        <v>0</v>
      </c>
      <c r="U16" s="175">
        <f t="shared" si="7"/>
        <v>0</v>
      </c>
    </row>
    <row r="17" spans="1:21" s="452" customFormat="1" ht="12.75">
      <c r="A17" s="195"/>
      <c r="B17" s="191"/>
      <c r="C17" s="256" t="s">
        <v>615</v>
      </c>
      <c r="D17" s="158"/>
      <c r="E17" s="170"/>
      <c r="F17" s="499">
        <f>IF(E17&gt;0,VLOOKUP($E17,Codes!$F$2:$G$5,2,FALSE),"")</f>
      </c>
      <c r="G17" s="154"/>
      <c r="H17" s="59"/>
      <c r="I17" s="59"/>
      <c r="J17" s="61"/>
      <c r="K17" s="61"/>
      <c r="L17" s="201">
        <f t="shared" si="2"/>
        <v>0</v>
      </c>
      <c r="M17" s="206"/>
      <c r="N17" s="206"/>
      <c r="O17" s="174" t="str">
        <f t="shared" si="3"/>
        <v> </v>
      </c>
      <c r="P17" s="174" t="str">
        <f t="shared" si="0"/>
        <v> </v>
      </c>
      <c r="Q17" s="174" t="str">
        <f t="shared" si="4"/>
        <v> </v>
      </c>
      <c r="R17" s="174" t="str">
        <f t="shared" si="1"/>
        <v> </v>
      </c>
      <c r="S17" s="244">
        <f t="shared" si="5"/>
        <v>0</v>
      </c>
      <c r="T17" s="133">
        <f t="shared" si="6"/>
        <v>0</v>
      </c>
      <c r="U17" s="175">
        <f t="shared" si="7"/>
        <v>0</v>
      </c>
    </row>
    <row r="18" spans="1:21" s="452" customFormat="1" ht="12.75">
      <c r="A18" s="195"/>
      <c r="B18" s="191"/>
      <c r="C18" s="256" t="s">
        <v>616</v>
      </c>
      <c r="D18" s="158"/>
      <c r="E18" s="170"/>
      <c r="F18" s="499">
        <f>IF(E18&gt;0,VLOOKUP($E18,Codes!$F$2:$G$5,2,FALSE),"")</f>
      </c>
      <c r="G18" s="154"/>
      <c r="H18" s="59"/>
      <c r="I18" s="59"/>
      <c r="J18" s="61"/>
      <c r="K18" s="61"/>
      <c r="L18" s="201">
        <f t="shared" si="2"/>
        <v>0</v>
      </c>
      <c r="M18" s="206"/>
      <c r="N18" s="206"/>
      <c r="O18" s="174" t="str">
        <f t="shared" si="3"/>
        <v> </v>
      </c>
      <c r="P18" s="174" t="str">
        <f t="shared" si="0"/>
        <v> </v>
      </c>
      <c r="Q18" s="174" t="str">
        <f t="shared" si="4"/>
        <v> </v>
      </c>
      <c r="R18" s="174" t="str">
        <f t="shared" si="1"/>
        <v> </v>
      </c>
      <c r="S18" s="244">
        <f t="shared" si="5"/>
        <v>0</v>
      </c>
      <c r="T18" s="133">
        <f t="shared" si="6"/>
        <v>0</v>
      </c>
      <c r="U18" s="175">
        <f t="shared" si="7"/>
        <v>0</v>
      </c>
    </row>
    <row r="19" spans="1:21" s="452" customFormat="1" ht="12.75">
      <c r="A19" s="195"/>
      <c r="B19" s="191"/>
      <c r="C19" s="256" t="s">
        <v>617</v>
      </c>
      <c r="D19" s="158"/>
      <c r="E19" s="170"/>
      <c r="F19" s="499">
        <f>IF(E19&gt;0,VLOOKUP($E19,Codes!$F$2:$G$5,2,FALSE),"")</f>
      </c>
      <c r="G19" s="154"/>
      <c r="H19" s="59"/>
      <c r="I19" s="59"/>
      <c r="J19" s="61"/>
      <c r="K19" s="61"/>
      <c r="L19" s="201">
        <f t="shared" si="2"/>
        <v>0</v>
      </c>
      <c r="M19" s="206"/>
      <c r="N19" s="206"/>
      <c r="O19" s="174" t="str">
        <f t="shared" si="3"/>
        <v> </v>
      </c>
      <c r="P19" s="174" t="str">
        <f t="shared" si="0"/>
        <v> </v>
      </c>
      <c r="Q19" s="174" t="str">
        <f t="shared" si="4"/>
        <v> </v>
      </c>
      <c r="R19" s="174" t="str">
        <f t="shared" si="1"/>
        <v> </v>
      </c>
      <c r="S19" s="244">
        <f t="shared" si="5"/>
        <v>0</v>
      </c>
      <c r="T19" s="133">
        <f t="shared" si="6"/>
        <v>0</v>
      </c>
      <c r="U19" s="175">
        <f t="shared" si="7"/>
        <v>0</v>
      </c>
    </row>
    <row r="20" spans="1:21" s="452" customFormat="1" ht="12.75">
      <c r="A20" s="195"/>
      <c r="B20" s="191"/>
      <c r="C20" s="256" t="s">
        <v>618</v>
      </c>
      <c r="D20" s="158"/>
      <c r="E20" s="170"/>
      <c r="F20" s="499">
        <f>IF(E20&gt;0,VLOOKUP($E20,Codes!$F$2:$G$5,2,FALSE),"")</f>
      </c>
      <c r="G20" s="154"/>
      <c r="H20" s="59"/>
      <c r="I20" s="59"/>
      <c r="J20" s="61"/>
      <c r="K20" s="61"/>
      <c r="L20" s="201">
        <f t="shared" si="2"/>
        <v>0</v>
      </c>
      <c r="M20" s="206"/>
      <c r="N20" s="206"/>
      <c r="O20" s="174" t="str">
        <f t="shared" si="3"/>
        <v> </v>
      </c>
      <c r="P20" s="174" t="str">
        <f t="shared" si="0"/>
        <v> </v>
      </c>
      <c r="Q20" s="174" t="str">
        <f t="shared" si="4"/>
        <v> </v>
      </c>
      <c r="R20" s="174" t="str">
        <f t="shared" si="1"/>
        <v> </v>
      </c>
      <c r="S20" s="244">
        <f t="shared" si="5"/>
        <v>0</v>
      </c>
      <c r="T20" s="133">
        <f t="shared" si="6"/>
        <v>0</v>
      </c>
      <c r="U20" s="175">
        <f t="shared" si="7"/>
        <v>0</v>
      </c>
    </row>
    <row r="21" spans="1:21" s="452" customFormat="1" ht="12.75">
      <c r="A21" s="195"/>
      <c r="B21" s="191"/>
      <c r="C21" s="256" t="s">
        <v>619</v>
      </c>
      <c r="D21" s="158"/>
      <c r="E21" s="170"/>
      <c r="F21" s="499">
        <f>IF(E21&gt;0,VLOOKUP($E21,Codes!$F$2:$G$5,2,FALSE),"")</f>
      </c>
      <c r="G21" s="154"/>
      <c r="H21" s="59"/>
      <c r="I21" s="59"/>
      <c r="J21" s="61"/>
      <c r="K21" s="61"/>
      <c r="L21" s="201">
        <f t="shared" si="2"/>
        <v>0</v>
      </c>
      <c r="M21" s="206"/>
      <c r="N21" s="206"/>
      <c r="O21" s="174" t="str">
        <f t="shared" si="3"/>
        <v> </v>
      </c>
      <c r="P21" s="174" t="str">
        <f t="shared" si="0"/>
        <v> </v>
      </c>
      <c r="Q21" s="174" t="str">
        <f t="shared" si="4"/>
        <v> </v>
      </c>
      <c r="R21" s="174" t="str">
        <f t="shared" si="1"/>
        <v> </v>
      </c>
      <c r="S21" s="244">
        <f t="shared" si="5"/>
        <v>0</v>
      </c>
      <c r="T21" s="133">
        <f t="shared" si="6"/>
        <v>0</v>
      </c>
      <c r="U21" s="175">
        <f t="shared" si="7"/>
        <v>0</v>
      </c>
    </row>
    <row r="22" spans="1:21" s="452" customFormat="1" ht="12.75">
      <c r="A22" s="195"/>
      <c r="B22" s="191"/>
      <c r="C22" s="256" t="s">
        <v>620</v>
      </c>
      <c r="D22" s="158"/>
      <c r="E22" s="170"/>
      <c r="F22" s="499">
        <f>IF(E22&gt;0,VLOOKUP($E22,Codes!$F$2:$G$5,2,FALSE),"")</f>
      </c>
      <c r="G22" s="154"/>
      <c r="H22" s="59"/>
      <c r="I22" s="59"/>
      <c r="J22" s="61"/>
      <c r="K22" s="61"/>
      <c r="L22" s="201">
        <f t="shared" si="2"/>
        <v>0</v>
      </c>
      <c r="M22" s="206"/>
      <c r="N22" s="206"/>
      <c r="O22" s="174" t="str">
        <f t="shared" si="3"/>
        <v> </v>
      </c>
      <c r="P22" s="174" t="str">
        <f t="shared" si="0"/>
        <v> </v>
      </c>
      <c r="Q22" s="174" t="str">
        <f t="shared" si="4"/>
        <v> </v>
      </c>
      <c r="R22" s="174" t="str">
        <f t="shared" si="1"/>
        <v> </v>
      </c>
      <c r="S22" s="244">
        <f t="shared" si="5"/>
        <v>0</v>
      </c>
      <c r="T22" s="133">
        <f t="shared" si="6"/>
        <v>0</v>
      </c>
      <c r="U22" s="175">
        <f t="shared" si="7"/>
        <v>0</v>
      </c>
    </row>
    <row r="23" spans="1:21" s="452" customFormat="1" ht="12.75">
      <c r="A23" s="195"/>
      <c r="B23" s="191"/>
      <c r="C23" s="256" t="s">
        <v>621</v>
      </c>
      <c r="D23" s="158"/>
      <c r="E23" s="170"/>
      <c r="F23" s="499">
        <f>IF(E23&gt;0,VLOOKUP($E23,Codes!$F$2:$G$5,2,FALSE),"")</f>
      </c>
      <c r="G23" s="154"/>
      <c r="H23" s="59"/>
      <c r="I23" s="59"/>
      <c r="J23" s="61"/>
      <c r="K23" s="61"/>
      <c r="L23" s="201">
        <f t="shared" si="2"/>
        <v>0</v>
      </c>
      <c r="M23" s="206"/>
      <c r="N23" s="206"/>
      <c r="O23" s="174" t="str">
        <f t="shared" si="3"/>
        <v> </v>
      </c>
      <c r="P23" s="174" t="str">
        <f t="shared" si="0"/>
        <v> </v>
      </c>
      <c r="Q23" s="174" t="str">
        <f t="shared" si="4"/>
        <v> </v>
      </c>
      <c r="R23" s="174" t="str">
        <f t="shared" si="1"/>
        <v> </v>
      </c>
      <c r="S23" s="244">
        <f t="shared" si="5"/>
        <v>0</v>
      </c>
      <c r="T23" s="133">
        <f t="shared" si="6"/>
        <v>0</v>
      </c>
      <c r="U23" s="175">
        <f t="shared" si="7"/>
        <v>0</v>
      </c>
    </row>
    <row r="24" spans="1:21" s="452" customFormat="1" ht="12.75">
      <c r="A24" s="195"/>
      <c r="B24" s="191"/>
      <c r="C24" s="256" t="s">
        <v>622</v>
      </c>
      <c r="D24" s="158"/>
      <c r="E24" s="170"/>
      <c r="F24" s="499">
        <f>IF(E24&gt;0,VLOOKUP($E24,Codes!$F$2:$G$5,2,FALSE),"")</f>
      </c>
      <c r="G24" s="154"/>
      <c r="H24" s="59"/>
      <c r="I24" s="59"/>
      <c r="J24" s="61"/>
      <c r="K24" s="61"/>
      <c r="L24" s="201">
        <f t="shared" si="2"/>
        <v>0</v>
      </c>
      <c r="M24" s="206"/>
      <c r="N24" s="206"/>
      <c r="O24" s="174" t="str">
        <f t="shared" si="3"/>
        <v> </v>
      </c>
      <c r="P24" s="174" t="str">
        <f t="shared" si="0"/>
        <v> </v>
      </c>
      <c r="Q24" s="174" t="str">
        <f t="shared" si="4"/>
        <v> </v>
      </c>
      <c r="R24" s="174" t="str">
        <f t="shared" si="1"/>
        <v> </v>
      </c>
      <c r="S24" s="244">
        <f t="shared" si="5"/>
        <v>0</v>
      </c>
      <c r="T24" s="133">
        <f t="shared" si="6"/>
        <v>0</v>
      </c>
      <c r="U24" s="175">
        <f t="shared" si="7"/>
        <v>0</v>
      </c>
    </row>
    <row r="25" spans="1:21" s="452" customFormat="1" ht="12.75">
      <c r="A25" s="195"/>
      <c r="B25" s="191"/>
      <c r="C25" s="256" t="s">
        <v>623</v>
      </c>
      <c r="D25" s="158"/>
      <c r="E25" s="170"/>
      <c r="F25" s="499">
        <f>IF(E25&gt;0,VLOOKUP($E25,Codes!$F$2:$G$5,2,FALSE),"")</f>
      </c>
      <c r="G25" s="154"/>
      <c r="H25" s="59"/>
      <c r="I25" s="59"/>
      <c r="J25" s="61"/>
      <c r="K25" s="61"/>
      <c r="L25" s="201">
        <f t="shared" si="2"/>
        <v>0</v>
      </c>
      <c r="M25" s="206"/>
      <c r="N25" s="206"/>
      <c r="O25" s="174" t="str">
        <f t="shared" si="3"/>
        <v> </v>
      </c>
      <c r="P25" s="174" t="str">
        <f t="shared" si="0"/>
        <v> </v>
      </c>
      <c r="Q25" s="174" t="str">
        <f t="shared" si="4"/>
        <v> </v>
      </c>
      <c r="R25" s="174" t="str">
        <f t="shared" si="1"/>
        <v> </v>
      </c>
      <c r="S25" s="244">
        <f t="shared" si="5"/>
        <v>0</v>
      </c>
      <c r="T25" s="133">
        <f t="shared" si="6"/>
        <v>0</v>
      </c>
      <c r="U25" s="175">
        <f t="shared" si="7"/>
        <v>0</v>
      </c>
    </row>
    <row r="26" spans="1:21" s="452" customFormat="1" ht="12.75">
      <c r="A26" s="195"/>
      <c r="B26" s="191"/>
      <c r="C26" s="256" t="s">
        <v>624</v>
      </c>
      <c r="D26" s="158"/>
      <c r="E26" s="170"/>
      <c r="F26" s="499">
        <f>IF(E26&gt;0,VLOOKUP($E26,Codes!$F$2:$G$5,2,FALSE),"")</f>
      </c>
      <c r="G26" s="154"/>
      <c r="H26" s="59"/>
      <c r="I26" s="59"/>
      <c r="J26" s="61"/>
      <c r="K26" s="61"/>
      <c r="L26" s="201">
        <f t="shared" si="2"/>
        <v>0</v>
      </c>
      <c r="M26" s="206"/>
      <c r="N26" s="206"/>
      <c r="O26" s="174" t="str">
        <f t="shared" si="3"/>
        <v> </v>
      </c>
      <c r="P26" s="174" t="str">
        <f t="shared" si="0"/>
        <v> </v>
      </c>
      <c r="Q26" s="174" t="str">
        <f t="shared" si="4"/>
        <v> </v>
      </c>
      <c r="R26" s="174" t="str">
        <f t="shared" si="1"/>
        <v> </v>
      </c>
      <c r="S26" s="244">
        <f t="shared" si="5"/>
        <v>0</v>
      </c>
      <c r="T26" s="133">
        <f t="shared" si="6"/>
        <v>0</v>
      </c>
      <c r="U26" s="175">
        <f t="shared" si="7"/>
        <v>0</v>
      </c>
    </row>
    <row r="27" spans="1:21" s="452" customFormat="1" ht="12.75">
      <c r="A27" s="195"/>
      <c r="B27" s="191"/>
      <c r="C27" s="256" t="s">
        <v>625</v>
      </c>
      <c r="D27" s="158"/>
      <c r="E27" s="170"/>
      <c r="F27" s="499">
        <f>IF(E27&gt;0,VLOOKUP($E27,Codes!$F$2:$G$5,2,FALSE),"")</f>
      </c>
      <c r="G27" s="154"/>
      <c r="H27" s="59"/>
      <c r="I27" s="59"/>
      <c r="J27" s="61"/>
      <c r="K27" s="61"/>
      <c r="L27" s="201">
        <f t="shared" si="2"/>
        <v>0</v>
      </c>
      <c r="M27" s="206"/>
      <c r="N27" s="206"/>
      <c r="O27" s="174" t="str">
        <f t="shared" si="3"/>
        <v> </v>
      </c>
      <c r="P27" s="174" t="str">
        <f t="shared" si="0"/>
        <v> </v>
      </c>
      <c r="Q27" s="174" t="str">
        <f t="shared" si="4"/>
        <v> </v>
      </c>
      <c r="R27" s="174" t="str">
        <f t="shared" si="1"/>
        <v> </v>
      </c>
      <c r="S27" s="244">
        <f t="shared" si="5"/>
        <v>0</v>
      </c>
      <c r="T27" s="133">
        <f t="shared" si="6"/>
        <v>0</v>
      </c>
      <c r="U27" s="175">
        <f t="shared" si="7"/>
        <v>0</v>
      </c>
    </row>
    <row r="28" spans="1:21" s="452" customFormat="1" ht="12.75">
      <c r="A28" s="195"/>
      <c r="B28" s="191"/>
      <c r="C28" s="256" t="s">
        <v>626</v>
      </c>
      <c r="D28" s="158"/>
      <c r="E28" s="170"/>
      <c r="F28" s="499">
        <f>IF(E28&gt;0,VLOOKUP($E28,Codes!$F$2:$G$5,2,FALSE),"")</f>
      </c>
      <c r="G28" s="154"/>
      <c r="H28" s="59"/>
      <c r="I28" s="59"/>
      <c r="J28" s="61"/>
      <c r="K28" s="61"/>
      <c r="L28" s="201">
        <f t="shared" si="2"/>
        <v>0</v>
      </c>
      <c r="M28" s="206"/>
      <c r="N28" s="206"/>
      <c r="O28" s="174" t="str">
        <f t="shared" si="3"/>
        <v> </v>
      </c>
      <c r="P28" s="174" t="str">
        <f t="shared" si="0"/>
        <v> </v>
      </c>
      <c r="Q28" s="174" t="str">
        <f t="shared" si="4"/>
        <v> </v>
      </c>
      <c r="R28" s="174" t="str">
        <f t="shared" si="1"/>
        <v> </v>
      </c>
      <c r="S28" s="244">
        <f t="shared" si="5"/>
        <v>0</v>
      </c>
      <c r="T28" s="133">
        <f t="shared" si="6"/>
        <v>0</v>
      </c>
      <c r="U28" s="175">
        <f t="shared" si="7"/>
        <v>0</v>
      </c>
    </row>
    <row r="29" spans="1:21" s="452" customFormat="1" ht="12.75">
      <c r="A29" s="195"/>
      <c r="B29" s="191"/>
      <c r="C29" s="256" t="s">
        <v>627</v>
      </c>
      <c r="D29" s="158"/>
      <c r="E29" s="170"/>
      <c r="F29" s="499">
        <f>IF(E29&gt;0,VLOOKUP($E29,Codes!$F$2:$G$5,2,FALSE),"")</f>
      </c>
      <c r="G29" s="154"/>
      <c r="H29" s="59"/>
      <c r="I29" s="59"/>
      <c r="J29" s="61"/>
      <c r="K29" s="61"/>
      <c r="L29" s="201">
        <f t="shared" si="2"/>
        <v>0</v>
      </c>
      <c r="M29" s="206"/>
      <c r="N29" s="206"/>
      <c r="O29" s="174" t="str">
        <f t="shared" si="3"/>
        <v> </v>
      </c>
      <c r="P29" s="174" t="str">
        <f t="shared" si="0"/>
        <v> </v>
      </c>
      <c r="Q29" s="174" t="str">
        <f t="shared" si="4"/>
        <v> </v>
      </c>
      <c r="R29" s="174" t="str">
        <f t="shared" si="1"/>
        <v> </v>
      </c>
      <c r="S29" s="244">
        <f t="shared" si="5"/>
        <v>0</v>
      </c>
      <c r="T29" s="133">
        <f t="shared" si="6"/>
        <v>0</v>
      </c>
      <c r="U29" s="175">
        <f t="shared" si="7"/>
        <v>0</v>
      </c>
    </row>
    <row r="30" spans="1:21" s="452" customFormat="1" ht="12.75">
      <c r="A30" s="195"/>
      <c r="B30" s="191"/>
      <c r="C30" s="256" t="s">
        <v>628</v>
      </c>
      <c r="D30" s="158"/>
      <c r="E30" s="170"/>
      <c r="F30" s="499">
        <f>IF(E30&gt;0,VLOOKUP($E30,Codes!$F$2:$G$5,2,FALSE),"")</f>
      </c>
      <c r="G30" s="154"/>
      <c r="H30" s="59"/>
      <c r="I30" s="59"/>
      <c r="J30" s="61"/>
      <c r="K30" s="61"/>
      <c r="L30" s="201">
        <f t="shared" si="2"/>
        <v>0</v>
      </c>
      <c r="M30" s="206"/>
      <c r="N30" s="206"/>
      <c r="O30" s="174" t="str">
        <f t="shared" si="3"/>
        <v> </v>
      </c>
      <c r="P30" s="174" t="str">
        <f t="shared" si="0"/>
        <v> </v>
      </c>
      <c r="Q30" s="174" t="str">
        <f t="shared" si="4"/>
        <v> </v>
      </c>
      <c r="R30" s="174" t="str">
        <f t="shared" si="1"/>
        <v> </v>
      </c>
      <c r="S30" s="244">
        <f t="shared" si="5"/>
        <v>0</v>
      </c>
      <c r="T30" s="133">
        <f t="shared" si="6"/>
        <v>0</v>
      </c>
      <c r="U30" s="175">
        <f t="shared" si="7"/>
        <v>0</v>
      </c>
    </row>
    <row r="31" spans="1:21" s="452" customFormat="1" ht="12.75">
      <c r="A31" s="195"/>
      <c r="B31" s="191"/>
      <c r="C31" s="256" t="s">
        <v>629</v>
      </c>
      <c r="D31" s="158"/>
      <c r="E31" s="170"/>
      <c r="F31" s="499">
        <f>IF(E31&gt;0,VLOOKUP($E31,Codes!$F$2:$G$5,2,FALSE),"")</f>
      </c>
      <c r="G31" s="154"/>
      <c r="H31" s="59"/>
      <c r="I31" s="59"/>
      <c r="J31" s="61"/>
      <c r="K31" s="61"/>
      <c r="L31" s="201">
        <f t="shared" si="2"/>
        <v>0</v>
      </c>
      <c r="M31" s="206"/>
      <c r="N31" s="206"/>
      <c r="O31" s="174" t="str">
        <f t="shared" si="3"/>
        <v> </v>
      </c>
      <c r="P31" s="174" t="str">
        <f t="shared" si="0"/>
        <v> </v>
      </c>
      <c r="Q31" s="174" t="str">
        <f t="shared" si="4"/>
        <v> </v>
      </c>
      <c r="R31" s="174" t="str">
        <f t="shared" si="1"/>
        <v> </v>
      </c>
      <c r="S31" s="244">
        <f t="shared" si="5"/>
        <v>0</v>
      </c>
      <c r="T31" s="133">
        <f t="shared" si="6"/>
        <v>0</v>
      </c>
      <c r="U31" s="175">
        <f t="shared" si="7"/>
        <v>0</v>
      </c>
    </row>
    <row r="32" spans="1:21" s="452" customFormat="1" ht="12.75">
      <c r="A32" s="195"/>
      <c r="B32" s="191"/>
      <c r="C32" s="256" t="s">
        <v>630</v>
      </c>
      <c r="D32" s="158"/>
      <c r="E32" s="170"/>
      <c r="F32" s="499">
        <f>IF(E32&gt;0,VLOOKUP($E32,Codes!$F$2:$G$5,2,FALSE),"")</f>
      </c>
      <c r="G32" s="154"/>
      <c r="H32" s="59"/>
      <c r="I32" s="59"/>
      <c r="J32" s="61"/>
      <c r="K32" s="61"/>
      <c r="L32" s="201">
        <f t="shared" si="2"/>
        <v>0</v>
      </c>
      <c r="M32" s="206"/>
      <c r="N32" s="206"/>
      <c r="O32" s="174" t="str">
        <f t="shared" si="3"/>
        <v> </v>
      </c>
      <c r="P32" s="174" t="str">
        <f t="shared" si="0"/>
        <v> </v>
      </c>
      <c r="Q32" s="174" t="str">
        <f t="shared" si="4"/>
        <v> </v>
      </c>
      <c r="R32" s="174" t="str">
        <f t="shared" si="1"/>
        <v> </v>
      </c>
      <c r="S32" s="244">
        <f t="shared" si="5"/>
        <v>0</v>
      </c>
      <c r="T32" s="133">
        <f t="shared" si="6"/>
        <v>0</v>
      </c>
      <c r="U32" s="175">
        <f t="shared" si="7"/>
        <v>0</v>
      </c>
    </row>
    <row r="33" spans="1:21" s="452" customFormat="1" ht="12.75">
      <c r="A33" s="195"/>
      <c r="B33" s="191"/>
      <c r="C33" s="256" t="s">
        <v>631</v>
      </c>
      <c r="D33" s="158"/>
      <c r="E33" s="170"/>
      <c r="F33" s="499">
        <f>IF(E33&gt;0,VLOOKUP($E33,Codes!$F$2:$G$5,2,FALSE),"")</f>
      </c>
      <c r="G33" s="154"/>
      <c r="H33" s="59"/>
      <c r="I33" s="59"/>
      <c r="J33" s="61"/>
      <c r="K33" s="61"/>
      <c r="L33" s="201">
        <f t="shared" si="2"/>
        <v>0</v>
      </c>
      <c r="M33" s="206"/>
      <c r="N33" s="206"/>
      <c r="O33" s="174" t="str">
        <f t="shared" si="3"/>
        <v> </v>
      </c>
      <c r="P33" s="174" t="str">
        <f t="shared" si="0"/>
        <v> </v>
      </c>
      <c r="Q33" s="174" t="str">
        <f t="shared" si="4"/>
        <v> </v>
      </c>
      <c r="R33" s="174" t="str">
        <f t="shared" si="1"/>
        <v> </v>
      </c>
      <c r="S33" s="244">
        <f t="shared" si="5"/>
        <v>0</v>
      </c>
      <c r="T33" s="133">
        <f t="shared" si="6"/>
        <v>0</v>
      </c>
      <c r="U33" s="175">
        <f t="shared" si="7"/>
        <v>0</v>
      </c>
    </row>
    <row r="34" spans="1:21" s="452" customFormat="1" ht="12.75">
      <c r="A34" s="195"/>
      <c r="B34" s="191"/>
      <c r="C34" s="256" t="s">
        <v>632</v>
      </c>
      <c r="D34" s="158"/>
      <c r="E34" s="170"/>
      <c r="F34" s="499">
        <f>IF(E34&gt;0,VLOOKUP($E34,Codes!$F$2:$G$5,2,FALSE),"")</f>
      </c>
      <c r="G34" s="154"/>
      <c r="H34" s="59"/>
      <c r="I34" s="59"/>
      <c r="J34" s="61"/>
      <c r="K34" s="61"/>
      <c r="L34" s="201">
        <f t="shared" si="2"/>
        <v>0</v>
      </c>
      <c r="M34" s="206"/>
      <c r="N34" s="206"/>
      <c r="O34" s="174" t="str">
        <f t="shared" si="3"/>
        <v> </v>
      </c>
      <c r="P34" s="174" t="str">
        <f t="shared" si="0"/>
        <v> </v>
      </c>
      <c r="Q34" s="174" t="str">
        <f t="shared" si="4"/>
        <v> </v>
      </c>
      <c r="R34" s="174" t="str">
        <f t="shared" si="1"/>
        <v> </v>
      </c>
      <c r="S34" s="244">
        <f t="shared" si="5"/>
        <v>0</v>
      </c>
      <c r="T34" s="133">
        <f t="shared" si="6"/>
        <v>0</v>
      </c>
      <c r="U34" s="175">
        <f t="shared" si="7"/>
        <v>0</v>
      </c>
    </row>
    <row r="35" spans="1:21" s="452" customFormat="1" ht="12.75">
      <c r="A35" s="195"/>
      <c r="B35" s="191"/>
      <c r="C35" s="256" t="s">
        <v>633</v>
      </c>
      <c r="D35" s="158"/>
      <c r="E35" s="170"/>
      <c r="F35" s="499">
        <f>IF(E35&gt;0,VLOOKUP($E35,Codes!$F$2:$G$5,2,FALSE),"")</f>
      </c>
      <c r="G35" s="154"/>
      <c r="H35" s="59"/>
      <c r="I35" s="59"/>
      <c r="J35" s="61"/>
      <c r="K35" s="61"/>
      <c r="L35" s="201">
        <f t="shared" si="2"/>
        <v>0</v>
      </c>
      <c r="M35" s="206"/>
      <c r="N35" s="206"/>
      <c r="O35" s="174" t="str">
        <f t="shared" si="3"/>
        <v> </v>
      </c>
      <c r="P35" s="174" t="str">
        <f t="shared" si="0"/>
        <v> </v>
      </c>
      <c r="Q35" s="174" t="str">
        <f t="shared" si="4"/>
        <v> </v>
      </c>
      <c r="R35" s="174" t="str">
        <f t="shared" si="1"/>
        <v> </v>
      </c>
      <c r="S35" s="244">
        <f t="shared" si="5"/>
        <v>0</v>
      </c>
      <c r="T35" s="133">
        <f t="shared" si="6"/>
        <v>0</v>
      </c>
      <c r="U35" s="175">
        <f t="shared" si="7"/>
        <v>0</v>
      </c>
    </row>
    <row r="36" spans="1:21" s="452" customFormat="1" ht="12.75">
      <c r="A36" s="195"/>
      <c r="B36" s="191"/>
      <c r="C36" s="256" t="s">
        <v>634</v>
      </c>
      <c r="D36" s="158"/>
      <c r="E36" s="170"/>
      <c r="F36" s="499">
        <f>IF(E36&gt;0,VLOOKUP($E36,Codes!$F$2:$G$5,2,FALSE),"")</f>
      </c>
      <c r="G36" s="154"/>
      <c r="H36" s="59"/>
      <c r="I36" s="59"/>
      <c r="J36" s="61"/>
      <c r="K36" s="61"/>
      <c r="L36" s="201">
        <f t="shared" si="2"/>
        <v>0</v>
      </c>
      <c r="M36" s="206"/>
      <c r="N36" s="206"/>
      <c r="O36" s="174" t="str">
        <f t="shared" si="3"/>
        <v> </v>
      </c>
      <c r="P36" s="174" t="str">
        <f t="shared" si="0"/>
        <v> </v>
      </c>
      <c r="Q36" s="174" t="str">
        <f t="shared" si="4"/>
        <v> </v>
      </c>
      <c r="R36" s="174" t="str">
        <f t="shared" si="1"/>
        <v> </v>
      </c>
      <c r="S36" s="244">
        <f t="shared" si="5"/>
        <v>0</v>
      </c>
      <c r="T36" s="133">
        <f t="shared" si="6"/>
        <v>0</v>
      </c>
      <c r="U36" s="175">
        <f t="shared" si="7"/>
        <v>0</v>
      </c>
    </row>
    <row r="37" spans="1:21" s="452" customFormat="1" ht="12.75">
      <c r="A37" s="195"/>
      <c r="B37" s="191"/>
      <c r="C37" s="256" t="s">
        <v>635</v>
      </c>
      <c r="D37" s="158"/>
      <c r="E37" s="170"/>
      <c r="F37" s="499">
        <f>IF(E37&gt;0,VLOOKUP($E37,Codes!$F$2:$G$5,2,FALSE),"")</f>
      </c>
      <c r="G37" s="154"/>
      <c r="H37" s="59"/>
      <c r="I37" s="59"/>
      <c r="J37" s="61"/>
      <c r="K37" s="61"/>
      <c r="L37" s="201">
        <f t="shared" si="2"/>
        <v>0</v>
      </c>
      <c r="M37" s="206"/>
      <c r="N37" s="206"/>
      <c r="O37" s="174" t="str">
        <f t="shared" si="3"/>
        <v> </v>
      </c>
      <c r="P37" s="174" t="str">
        <f t="shared" si="0"/>
        <v> </v>
      </c>
      <c r="Q37" s="174" t="str">
        <f t="shared" si="4"/>
        <v> </v>
      </c>
      <c r="R37" s="174" t="str">
        <f t="shared" si="1"/>
        <v> </v>
      </c>
      <c r="S37" s="244">
        <f t="shared" si="5"/>
        <v>0</v>
      </c>
      <c r="T37" s="133">
        <f t="shared" si="6"/>
        <v>0</v>
      </c>
      <c r="U37" s="175">
        <f t="shared" si="7"/>
        <v>0</v>
      </c>
    </row>
    <row r="38" spans="1:21" s="452" customFormat="1" ht="12.75">
      <c r="A38" s="195"/>
      <c r="B38" s="191"/>
      <c r="C38" s="256" t="s">
        <v>636</v>
      </c>
      <c r="D38" s="158"/>
      <c r="E38" s="170"/>
      <c r="F38" s="499">
        <f>IF(E38&gt;0,VLOOKUP($E38,Codes!$F$2:$G$5,2,FALSE),"")</f>
      </c>
      <c r="G38" s="154"/>
      <c r="H38" s="59"/>
      <c r="I38" s="59"/>
      <c r="J38" s="61"/>
      <c r="K38" s="61"/>
      <c r="L38" s="201">
        <f t="shared" si="2"/>
        <v>0</v>
      </c>
      <c r="M38" s="206"/>
      <c r="N38" s="206"/>
      <c r="O38" s="174" t="str">
        <f t="shared" si="3"/>
        <v> </v>
      </c>
      <c r="P38" s="174" t="str">
        <f t="shared" si="0"/>
        <v> </v>
      </c>
      <c r="Q38" s="174" t="str">
        <f t="shared" si="4"/>
        <v> </v>
      </c>
      <c r="R38" s="174" t="str">
        <f t="shared" si="1"/>
        <v> </v>
      </c>
      <c r="S38" s="244">
        <f t="shared" si="5"/>
        <v>0</v>
      </c>
      <c r="T38" s="133">
        <f t="shared" si="6"/>
        <v>0</v>
      </c>
      <c r="U38" s="175">
        <f t="shared" si="7"/>
        <v>0</v>
      </c>
    </row>
    <row r="39" spans="1:21" s="452" customFormat="1" ht="12.75">
      <c r="A39" s="195"/>
      <c r="B39" s="191"/>
      <c r="C39" s="256" t="s">
        <v>637</v>
      </c>
      <c r="D39" s="158"/>
      <c r="E39" s="170"/>
      <c r="F39" s="499">
        <f>IF(E39&gt;0,VLOOKUP($E39,Codes!$F$2:$G$5,2,FALSE),"")</f>
      </c>
      <c r="G39" s="154"/>
      <c r="H39" s="59"/>
      <c r="I39" s="59"/>
      <c r="J39" s="61"/>
      <c r="K39" s="61"/>
      <c r="L39" s="201">
        <f t="shared" si="2"/>
        <v>0</v>
      </c>
      <c r="M39" s="206"/>
      <c r="N39" s="206"/>
      <c r="O39" s="174" t="str">
        <f aca="true" t="shared" si="8" ref="O39:O70">IF(F39=1,IF(K39&gt;LOOKUP(B39,ORIGIN,MANAGER),-(LOOKUP(B39,ORIGIN,MANAGER)-K39)*J39,0)," ")</f>
        <v> </v>
      </c>
      <c r="P39" s="174" t="str">
        <f aca="true" t="shared" si="9" ref="P39:P70">IF(F39=2,IF(K39&gt;LOOKUP(B39,ORIGIN,RESEARCHER),-(LOOKUP(B39,ORIGIN,RESEARCHER)-K39)*J39,0)," ")</f>
        <v> </v>
      </c>
      <c r="Q39" s="174" t="str">
        <f aca="true" t="shared" si="10" ref="Q39:Q70">IF(F39=3,IF(K39&gt;LOOKUP(B39,ORIGIN,TECHNICAL),-(LOOKUP(B39,ORIGIN,TECHNICAL)-K39)*J39,0)," ")</f>
        <v> </v>
      </c>
      <c r="R39" s="174" t="str">
        <f aca="true" t="shared" si="11" ref="R39:R70">IF(F39=4,IF(K39&gt;LOOKUP(B39,ORIGIN,ADMINISTRATIVE),-(LOOKUP(B39,ORIGIN,ADMINISTRATIVE)-K39)*J39,0)," ")</f>
        <v> </v>
      </c>
      <c r="S39" s="244">
        <f t="shared" si="5"/>
        <v>0</v>
      </c>
      <c r="T39" s="133">
        <f t="shared" si="6"/>
        <v>0</v>
      </c>
      <c r="U39" s="175">
        <f t="shared" si="7"/>
        <v>0</v>
      </c>
    </row>
    <row r="40" spans="1:21" s="452" customFormat="1" ht="12.75">
      <c r="A40" s="195"/>
      <c r="B40" s="191"/>
      <c r="C40" s="256" t="s">
        <v>638</v>
      </c>
      <c r="D40" s="158"/>
      <c r="E40" s="170"/>
      <c r="F40" s="499">
        <f>IF(E40&gt;0,VLOOKUP($E40,Codes!$F$2:$G$5,2,FALSE),"")</f>
      </c>
      <c r="G40" s="154"/>
      <c r="H40" s="59"/>
      <c r="I40" s="59"/>
      <c r="J40" s="61"/>
      <c r="K40" s="61"/>
      <c r="L40" s="201">
        <f t="shared" si="2"/>
        <v>0</v>
      </c>
      <c r="M40" s="206"/>
      <c r="N40" s="206"/>
      <c r="O40" s="174" t="str">
        <f t="shared" si="8"/>
        <v> </v>
      </c>
      <c r="P40" s="174" t="str">
        <f t="shared" si="9"/>
        <v> </v>
      </c>
      <c r="Q40" s="174" t="str">
        <f t="shared" si="10"/>
        <v> </v>
      </c>
      <c r="R40" s="174" t="str">
        <f t="shared" si="11"/>
        <v> </v>
      </c>
      <c r="S40" s="244">
        <f t="shared" si="5"/>
        <v>0</v>
      </c>
      <c r="T40" s="133">
        <f t="shared" si="6"/>
        <v>0</v>
      </c>
      <c r="U40" s="175">
        <f t="shared" si="7"/>
        <v>0</v>
      </c>
    </row>
    <row r="41" spans="1:21" s="452" customFormat="1" ht="12.75">
      <c r="A41" s="195"/>
      <c r="B41" s="191"/>
      <c r="C41" s="256" t="s">
        <v>639</v>
      </c>
      <c r="D41" s="158"/>
      <c r="E41" s="170"/>
      <c r="F41" s="499">
        <f>IF(E41&gt;0,VLOOKUP($E41,Codes!$F$2:$G$5,2,FALSE),"")</f>
      </c>
      <c r="G41" s="154"/>
      <c r="H41" s="59"/>
      <c r="I41" s="59"/>
      <c r="J41" s="61"/>
      <c r="K41" s="61"/>
      <c r="L41" s="201">
        <f t="shared" si="2"/>
        <v>0</v>
      </c>
      <c r="M41" s="206"/>
      <c r="N41" s="206"/>
      <c r="O41" s="174" t="str">
        <f t="shared" si="8"/>
        <v> </v>
      </c>
      <c r="P41" s="174" t="str">
        <f t="shared" si="9"/>
        <v> </v>
      </c>
      <c r="Q41" s="174" t="str">
        <f t="shared" si="10"/>
        <v> </v>
      </c>
      <c r="R41" s="174" t="str">
        <f t="shared" si="11"/>
        <v> </v>
      </c>
      <c r="S41" s="244">
        <f t="shared" si="5"/>
        <v>0</v>
      </c>
      <c r="T41" s="133">
        <f t="shared" si="6"/>
        <v>0</v>
      </c>
      <c r="U41" s="175">
        <f t="shared" si="7"/>
        <v>0</v>
      </c>
    </row>
    <row r="42" spans="1:21" s="452" customFormat="1" ht="12.75">
      <c r="A42" s="195"/>
      <c r="B42" s="191"/>
      <c r="C42" s="256" t="s">
        <v>640</v>
      </c>
      <c r="D42" s="158"/>
      <c r="E42" s="170"/>
      <c r="F42" s="499">
        <f>IF(E42&gt;0,VLOOKUP($E42,Codes!$F$2:$G$5,2,FALSE),"")</f>
      </c>
      <c r="G42" s="154"/>
      <c r="H42" s="59"/>
      <c r="I42" s="59"/>
      <c r="J42" s="61"/>
      <c r="K42" s="61"/>
      <c r="L42" s="201">
        <f t="shared" si="2"/>
        <v>0</v>
      </c>
      <c r="M42" s="206"/>
      <c r="N42" s="206"/>
      <c r="O42" s="174" t="str">
        <f t="shared" si="8"/>
        <v> </v>
      </c>
      <c r="P42" s="174" t="str">
        <f t="shared" si="9"/>
        <v> </v>
      </c>
      <c r="Q42" s="174" t="str">
        <f t="shared" si="10"/>
        <v> </v>
      </c>
      <c r="R42" s="174" t="str">
        <f t="shared" si="11"/>
        <v> </v>
      </c>
      <c r="S42" s="244">
        <f t="shared" si="5"/>
        <v>0</v>
      </c>
      <c r="T42" s="133">
        <f t="shared" si="6"/>
        <v>0</v>
      </c>
      <c r="U42" s="175">
        <f t="shared" si="7"/>
        <v>0</v>
      </c>
    </row>
    <row r="43" spans="1:21" s="452" customFormat="1" ht="12.75">
      <c r="A43" s="195"/>
      <c r="B43" s="191"/>
      <c r="C43" s="256" t="s">
        <v>641</v>
      </c>
      <c r="D43" s="158"/>
      <c r="E43" s="170"/>
      <c r="F43" s="499">
        <f>IF(E43&gt;0,VLOOKUP($E43,Codes!$F$2:$G$5,2,FALSE),"")</f>
      </c>
      <c r="G43" s="154"/>
      <c r="H43" s="59"/>
      <c r="I43" s="59"/>
      <c r="J43" s="61"/>
      <c r="K43" s="61"/>
      <c r="L43" s="201">
        <f t="shared" si="2"/>
        <v>0</v>
      </c>
      <c r="M43" s="206"/>
      <c r="N43" s="206"/>
      <c r="O43" s="174" t="str">
        <f t="shared" si="8"/>
        <v> </v>
      </c>
      <c r="P43" s="174" t="str">
        <f t="shared" si="9"/>
        <v> </v>
      </c>
      <c r="Q43" s="174" t="str">
        <f t="shared" si="10"/>
        <v> </v>
      </c>
      <c r="R43" s="174" t="str">
        <f t="shared" si="11"/>
        <v> </v>
      </c>
      <c r="S43" s="244">
        <f t="shared" si="5"/>
        <v>0</v>
      </c>
      <c r="T43" s="133">
        <f t="shared" si="6"/>
        <v>0</v>
      </c>
      <c r="U43" s="175">
        <f t="shared" si="7"/>
        <v>0</v>
      </c>
    </row>
    <row r="44" spans="1:21" s="452" customFormat="1" ht="12.75">
      <c r="A44" s="195"/>
      <c r="B44" s="191"/>
      <c r="C44" s="256" t="s">
        <v>642</v>
      </c>
      <c r="D44" s="158"/>
      <c r="E44" s="170"/>
      <c r="F44" s="499">
        <f>IF(E44&gt;0,VLOOKUP($E44,Codes!$F$2:$G$5,2,FALSE),"")</f>
      </c>
      <c r="G44" s="154"/>
      <c r="H44" s="59"/>
      <c r="I44" s="59"/>
      <c r="J44" s="61"/>
      <c r="K44" s="61"/>
      <c r="L44" s="201">
        <f t="shared" si="2"/>
        <v>0</v>
      </c>
      <c r="M44" s="206"/>
      <c r="N44" s="206"/>
      <c r="O44" s="174" t="str">
        <f t="shared" si="8"/>
        <v> </v>
      </c>
      <c r="P44" s="174" t="str">
        <f t="shared" si="9"/>
        <v> </v>
      </c>
      <c r="Q44" s="174" t="str">
        <f t="shared" si="10"/>
        <v> </v>
      </c>
      <c r="R44" s="174" t="str">
        <f t="shared" si="11"/>
        <v> </v>
      </c>
      <c r="S44" s="244">
        <f t="shared" si="5"/>
        <v>0</v>
      </c>
      <c r="T44" s="133">
        <f t="shared" si="6"/>
        <v>0</v>
      </c>
      <c r="U44" s="175">
        <f t="shared" si="7"/>
        <v>0</v>
      </c>
    </row>
    <row r="45" spans="1:21" s="452" customFormat="1" ht="12.75">
      <c r="A45" s="195"/>
      <c r="B45" s="191"/>
      <c r="C45" s="256" t="s">
        <v>643</v>
      </c>
      <c r="D45" s="158"/>
      <c r="E45" s="170"/>
      <c r="F45" s="499">
        <f>IF(E45&gt;0,VLOOKUP($E45,Codes!$F$2:$G$5,2,FALSE),"")</f>
      </c>
      <c r="G45" s="154"/>
      <c r="H45" s="59"/>
      <c r="I45" s="59"/>
      <c r="J45" s="61"/>
      <c r="K45" s="61"/>
      <c r="L45" s="201">
        <f t="shared" si="2"/>
        <v>0</v>
      </c>
      <c r="M45" s="206"/>
      <c r="N45" s="206"/>
      <c r="O45" s="174" t="str">
        <f t="shared" si="8"/>
        <v> </v>
      </c>
      <c r="P45" s="174" t="str">
        <f t="shared" si="9"/>
        <v> </v>
      </c>
      <c r="Q45" s="174" t="str">
        <f t="shared" si="10"/>
        <v> </v>
      </c>
      <c r="R45" s="174" t="str">
        <f t="shared" si="11"/>
        <v> </v>
      </c>
      <c r="S45" s="244">
        <f t="shared" si="5"/>
        <v>0</v>
      </c>
      <c r="T45" s="133">
        <f t="shared" si="6"/>
        <v>0</v>
      </c>
      <c r="U45" s="175">
        <f t="shared" si="7"/>
        <v>0</v>
      </c>
    </row>
    <row r="46" spans="1:21" s="452" customFormat="1" ht="12.75">
      <c r="A46" s="195"/>
      <c r="B46" s="191"/>
      <c r="C46" s="256" t="s">
        <v>644</v>
      </c>
      <c r="D46" s="158"/>
      <c r="E46" s="170"/>
      <c r="F46" s="499">
        <f>IF(E46&gt;0,VLOOKUP($E46,Codes!$F$2:$G$5,2,FALSE),"")</f>
      </c>
      <c r="G46" s="154"/>
      <c r="H46" s="59"/>
      <c r="I46" s="59"/>
      <c r="J46" s="61"/>
      <c r="K46" s="61"/>
      <c r="L46" s="201">
        <f t="shared" si="2"/>
        <v>0</v>
      </c>
      <c r="M46" s="206"/>
      <c r="N46" s="206"/>
      <c r="O46" s="174" t="str">
        <f t="shared" si="8"/>
        <v> </v>
      </c>
      <c r="P46" s="174" t="str">
        <f t="shared" si="9"/>
        <v> </v>
      </c>
      <c r="Q46" s="174" t="str">
        <f t="shared" si="10"/>
        <v> </v>
      </c>
      <c r="R46" s="174" t="str">
        <f t="shared" si="11"/>
        <v> </v>
      </c>
      <c r="S46" s="244">
        <f t="shared" si="5"/>
        <v>0</v>
      </c>
      <c r="T46" s="133">
        <f t="shared" si="6"/>
        <v>0</v>
      </c>
      <c r="U46" s="175">
        <f t="shared" si="7"/>
        <v>0</v>
      </c>
    </row>
    <row r="47" spans="1:21" s="452" customFormat="1" ht="12.75">
      <c r="A47" s="195"/>
      <c r="B47" s="191"/>
      <c r="C47" s="256" t="s">
        <v>645</v>
      </c>
      <c r="D47" s="158"/>
      <c r="E47" s="170"/>
      <c r="F47" s="499">
        <f>IF(E47&gt;0,VLOOKUP($E47,Codes!$F$2:$G$5,2,FALSE),"")</f>
      </c>
      <c r="G47" s="154"/>
      <c r="H47" s="59"/>
      <c r="I47" s="59"/>
      <c r="J47" s="61"/>
      <c r="K47" s="61"/>
      <c r="L47" s="201">
        <f t="shared" si="2"/>
        <v>0</v>
      </c>
      <c r="M47" s="206"/>
      <c r="N47" s="206"/>
      <c r="O47" s="174" t="str">
        <f t="shared" si="8"/>
        <v> </v>
      </c>
      <c r="P47" s="174" t="str">
        <f t="shared" si="9"/>
        <v> </v>
      </c>
      <c r="Q47" s="174" t="str">
        <f t="shared" si="10"/>
        <v> </v>
      </c>
      <c r="R47" s="174" t="str">
        <f t="shared" si="11"/>
        <v> </v>
      </c>
      <c r="S47" s="244">
        <f t="shared" si="5"/>
        <v>0</v>
      </c>
      <c r="T47" s="133">
        <f t="shared" si="6"/>
        <v>0</v>
      </c>
      <c r="U47" s="175">
        <f t="shared" si="7"/>
        <v>0</v>
      </c>
    </row>
    <row r="48" spans="1:21" s="452" customFormat="1" ht="12.75">
      <c r="A48" s="195"/>
      <c r="B48" s="191"/>
      <c r="C48" s="256" t="s">
        <v>646</v>
      </c>
      <c r="D48" s="158"/>
      <c r="E48" s="170"/>
      <c r="F48" s="499">
        <f>IF(E48&gt;0,VLOOKUP($E48,Codes!$F$2:$G$5,2,FALSE),"")</f>
      </c>
      <c r="G48" s="154"/>
      <c r="H48" s="59"/>
      <c r="I48" s="59"/>
      <c r="J48" s="61"/>
      <c r="K48" s="61"/>
      <c r="L48" s="201">
        <f t="shared" si="2"/>
        <v>0</v>
      </c>
      <c r="M48" s="206"/>
      <c r="N48" s="206"/>
      <c r="O48" s="174" t="str">
        <f t="shared" si="8"/>
        <v> </v>
      </c>
      <c r="P48" s="174" t="str">
        <f t="shared" si="9"/>
        <v> </v>
      </c>
      <c r="Q48" s="174" t="str">
        <f t="shared" si="10"/>
        <v> </v>
      </c>
      <c r="R48" s="174" t="str">
        <f t="shared" si="11"/>
        <v> </v>
      </c>
      <c r="S48" s="244">
        <f t="shared" si="5"/>
        <v>0</v>
      </c>
      <c r="T48" s="133">
        <f t="shared" si="6"/>
        <v>0</v>
      </c>
      <c r="U48" s="175">
        <f t="shared" si="7"/>
        <v>0</v>
      </c>
    </row>
    <row r="49" spans="1:21" s="452" customFormat="1" ht="12.75">
      <c r="A49" s="195"/>
      <c r="B49" s="191"/>
      <c r="C49" s="256" t="s">
        <v>647</v>
      </c>
      <c r="D49" s="158"/>
      <c r="E49" s="170"/>
      <c r="F49" s="499">
        <f>IF(E49&gt;0,VLOOKUP($E49,Codes!$F$2:$G$5,2,FALSE),"")</f>
      </c>
      <c r="G49" s="154"/>
      <c r="H49" s="59"/>
      <c r="I49" s="59"/>
      <c r="J49" s="61"/>
      <c r="K49" s="61"/>
      <c r="L49" s="201">
        <f t="shared" si="2"/>
        <v>0</v>
      </c>
      <c r="M49" s="206"/>
      <c r="N49" s="206"/>
      <c r="O49" s="174" t="str">
        <f t="shared" si="8"/>
        <v> </v>
      </c>
      <c r="P49" s="174" t="str">
        <f t="shared" si="9"/>
        <v> </v>
      </c>
      <c r="Q49" s="174" t="str">
        <f t="shared" si="10"/>
        <v> </v>
      </c>
      <c r="R49" s="174" t="str">
        <f t="shared" si="11"/>
        <v> </v>
      </c>
      <c r="S49" s="244">
        <f t="shared" si="5"/>
        <v>0</v>
      </c>
      <c r="T49" s="133">
        <f t="shared" si="6"/>
        <v>0</v>
      </c>
      <c r="U49" s="175">
        <f t="shared" si="7"/>
        <v>0</v>
      </c>
    </row>
    <row r="50" spans="1:21" s="452" customFormat="1" ht="12.75">
      <c r="A50" s="195"/>
      <c r="B50" s="191"/>
      <c r="C50" s="256" t="s">
        <v>648</v>
      </c>
      <c r="D50" s="158"/>
      <c r="E50" s="170"/>
      <c r="F50" s="499">
        <f>IF(E50&gt;0,VLOOKUP($E50,Codes!$F$2:$G$5,2,FALSE),"")</f>
      </c>
      <c r="G50" s="154"/>
      <c r="H50" s="59"/>
      <c r="I50" s="59"/>
      <c r="J50" s="61"/>
      <c r="K50" s="61"/>
      <c r="L50" s="201">
        <f t="shared" si="2"/>
        <v>0</v>
      </c>
      <c r="M50" s="206"/>
      <c r="N50" s="206"/>
      <c r="O50" s="174" t="str">
        <f t="shared" si="8"/>
        <v> </v>
      </c>
      <c r="P50" s="174" t="str">
        <f t="shared" si="9"/>
        <v> </v>
      </c>
      <c r="Q50" s="174" t="str">
        <f t="shared" si="10"/>
        <v> </v>
      </c>
      <c r="R50" s="174" t="str">
        <f t="shared" si="11"/>
        <v> </v>
      </c>
      <c r="S50" s="244">
        <f t="shared" si="5"/>
        <v>0</v>
      </c>
      <c r="T50" s="133">
        <f t="shared" si="6"/>
        <v>0</v>
      </c>
      <c r="U50" s="175">
        <f t="shared" si="7"/>
        <v>0</v>
      </c>
    </row>
    <row r="51" spans="1:21" s="452" customFormat="1" ht="12.75">
      <c r="A51" s="195"/>
      <c r="B51" s="191"/>
      <c r="C51" s="256" t="s">
        <v>649</v>
      </c>
      <c r="D51" s="158"/>
      <c r="E51" s="170"/>
      <c r="F51" s="499">
        <f>IF(E51&gt;0,VLOOKUP($E51,Codes!$F$2:$G$5,2,FALSE),"")</f>
      </c>
      <c r="G51" s="154"/>
      <c r="H51" s="59"/>
      <c r="I51" s="59"/>
      <c r="J51" s="61"/>
      <c r="K51" s="61"/>
      <c r="L51" s="201">
        <f t="shared" si="2"/>
        <v>0</v>
      </c>
      <c r="M51" s="206"/>
      <c r="N51" s="206"/>
      <c r="O51" s="174" t="str">
        <f t="shared" si="8"/>
        <v> </v>
      </c>
      <c r="P51" s="174" t="str">
        <f t="shared" si="9"/>
        <v> </v>
      </c>
      <c r="Q51" s="174" t="str">
        <f t="shared" si="10"/>
        <v> </v>
      </c>
      <c r="R51" s="174" t="str">
        <f t="shared" si="11"/>
        <v> </v>
      </c>
      <c r="S51" s="244">
        <f t="shared" si="5"/>
        <v>0</v>
      </c>
      <c r="T51" s="133">
        <f t="shared" si="6"/>
        <v>0</v>
      </c>
      <c r="U51" s="175">
        <f t="shared" si="7"/>
        <v>0</v>
      </c>
    </row>
    <row r="52" spans="1:21" s="452" customFormat="1" ht="12.75">
      <c r="A52" s="195"/>
      <c r="B52" s="191"/>
      <c r="C52" s="256" t="s">
        <v>650</v>
      </c>
      <c r="D52" s="158"/>
      <c r="E52" s="170"/>
      <c r="F52" s="499">
        <f>IF(E52&gt;0,VLOOKUP($E52,Codes!$F$2:$G$5,2,FALSE),"")</f>
      </c>
      <c r="G52" s="154"/>
      <c r="H52" s="59"/>
      <c r="I52" s="59"/>
      <c r="J52" s="61"/>
      <c r="K52" s="61"/>
      <c r="L52" s="201">
        <f t="shared" si="2"/>
        <v>0</v>
      </c>
      <c r="M52" s="206"/>
      <c r="N52" s="206"/>
      <c r="O52" s="174" t="str">
        <f t="shared" si="8"/>
        <v> </v>
      </c>
      <c r="P52" s="174" t="str">
        <f t="shared" si="9"/>
        <v> </v>
      </c>
      <c r="Q52" s="174" t="str">
        <f t="shared" si="10"/>
        <v> </v>
      </c>
      <c r="R52" s="174" t="str">
        <f t="shared" si="11"/>
        <v> </v>
      </c>
      <c r="S52" s="244">
        <f t="shared" si="5"/>
        <v>0</v>
      </c>
      <c r="T52" s="133">
        <f t="shared" si="6"/>
        <v>0</v>
      </c>
      <c r="U52" s="175">
        <f t="shared" si="7"/>
        <v>0</v>
      </c>
    </row>
    <row r="53" spans="1:21" s="452" customFormat="1" ht="12.75">
      <c r="A53" s="195"/>
      <c r="B53" s="191"/>
      <c r="C53" s="256" t="s">
        <v>651</v>
      </c>
      <c r="D53" s="158"/>
      <c r="E53" s="170"/>
      <c r="F53" s="499">
        <f>IF(E53&gt;0,VLOOKUP($E53,Codes!$F$2:$G$5,2,FALSE),"")</f>
      </c>
      <c r="G53" s="154"/>
      <c r="H53" s="59"/>
      <c r="I53" s="59"/>
      <c r="J53" s="61"/>
      <c r="K53" s="61"/>
      <c r="L53" s="201">
        <f t="shared" si="2"/>
        <v>0</v>
      </c>
      <c r="M53" s="206"/>
      <c r="N53" s="206"/>
      <c r="O53" s="174" t="str">
        <f t="shared" si="8"/>
        <v> </v>
      </c>
      <c r="P53" s="174" t="str">
        <f t="shared" si="9"/>
        <v> </v>
      </c>
      <c r="Q53" s="174" t="str">
        <f t="shared" si="10"/>
        <v> </v>
      </c>
      <c r="R53" s="174" t="str">
        <f t="shared" si="11"/>
        <v> </v>
      </c>
      <c r="S53" s="244">
        <f t="shared" si="5"/>
        <v>0</v>
      </c>
      <c r="T53" s="133">
        <f t="shared" si="6"/>
        <v>0</v>
      </c>
      <c r="U53" s="175">
        <f t="shared" si="7"/>
        <v>0</v>
      </c>
    </row>
    <row r="54" spans="1:21" s="452" customFormat="1" ht="12.75">
      <c r="A54" s="195"/>
      <c r="B54" s="191"/>
      <c r="C54" s="256" t="s">
        <v>652</v>
      </c>
      <c r="D54" s="158"/>
      <c r="E54" s="170"/>
      <c r="F54" s="499">
        <f>IF(E54&gt;0,VLOOKUP($E54,Codes!$F$2:$G$5,2,FALSE),"")</f>
      </c>
      <c r="G54" s="154"/>
      <c r="H54" s="59"/>
      <c r="I54" s="59"/>
      <c r="J54" s="61"/>
      <c r="K54" s="61"/>
      <c r="L54" s="201">
        <f t="shared" si="2"/>
        <v>0</v>
      </c>
      <c r="M54" s="206"/>
      <c r="N54" s="206"/>
      <c r="O54" s="174" t="str">
        <f t="shared" si="8"/>
        <v> </v>
      </c>
      <c r="P54" s="174" t="str">
        <f t="shared" si="9"/>
        <v> </v>
      </c>
      <c r="Q54" s="174" t="str">
        <f t="shared" si="10"/>
        <v> </v>
      </c>
      <c r="R54" s="174" t="str">
        <f t="shared" si="11"/>
        <v> </v>
      </c>
      <c r="S54" s="244">
        <f t="shared" si="5"/>
        <v>0</v>
      </c>
      <c r="T54" s="133">
        <f t="shared" si="6"/>
        <v>0</v>
      </c>
      <c r="U54" s="175">
        <f t="shared" si="7"/>
        <v>0</v>
      </c>
    </row>
    <row r="55" spans="1:21" s="452" customFormat="1" ht="12.75">
      <c r="A55" s="195"/>
      <c r="B55" s="191"/>
      <c r="C55" s="256" t="s">
        <v>653</v>
      </c>
      <c r="D55" s="158"/>
      <c r="E55" s="170"/>
      <c r="F55" s="499">
        <f>IF(E55&gt;0,VLOOKUP($E55,Codes!$F$2:$G$5,2,FALSE),"")</f>
      </c>
      <c r="G55" s="154"/>
      <c r="H55" s="59"/>
      <c r="I55" s="59"/>
      <c r="J55" s="61"/>
      <c r="K55" s="61"/>
      <c r="L55" s="201">
        <f t="shared" si="2"/>
        <v>0</v>
      </c>
      <c r="M55" s="206"/>
      <c r="N55" s="206"/>
      <c r="O55" s="174" t="str">
        <f t="shared" si="8"/>
        <v> </v>
      </c>
      <c r="P55" s="174" t="str">
        <f t="shared" si="9"/>
        <v> </v>
      </c>
      <c r="Q55" s="174" t="str">
        <f t="shared" si="10"/>
        <v> </v>
      </c>
      <c r="R55" s="174" t="str">
        <f t="shared" si="11"/>
        <v> </v>
      </c>
      <c r="S55" s="244">
        <f t="shared" si="5"/>
        <v>0</v>
      </c>
      <c r="T55" s="133">
        <f t="shared" si="6"/>
        <v>0</v>
      </c>
      <c r="U55" s="175">
        <f t="shared" si="7"/>
        <v>0</v>
      </c>
    </row>
    <row r="56" spans="1:21" s="452" customFormat="1" ht="12.75">
      <c r="A56" s="195"/>
      <c r="B56" s="191"/>
      <c r="C56" s="256" t="s">
        <v>654</v>
      </c>
      <c r="D56" s="158"/>
      <c r="E56" s="170"/>
      <c r="F56" s="499">
        <f>IF(E56&gt;0,VLOOKUP($E56,Codes!$F$2:$G$5,2,FALSE),"")</f>
      </c>
      <c r="G56" s="154"/>
      <c r="H56" s="59"/>
      <c r="I56" s="59"/>
      <c r="J56" s="61"/>
      <c r="K56" s="61"/>
      <c r="L56" s="201">
        <f t="shared" si="2"/>
        <v>0</v>
      </c>
      <c r="M56" s="206"/>
      <c r="N56" s="206"/>
      <c r="O56" s="174" t="str">
        <f t="shared" si="8"/>
        <v> </v>
      </c>
      <c r="P56" s="174" t="str">
        <f t="shared" si="9"/>
        <v> </v>
      </c>
      <c r="Q56" s="174" t="str">
        <f t="shared" si="10"/>
        <v> </v>
      </c>
      <c r="R56" s="174" t="str">
        <f t="shared" si="11"/>
        <v> </v>
      </c>
      <c r="S56" s="244">
        <f t="shared" si="5"/>
        <v>0</v>
      </c>
      <c r="T56" s="133">
        <f t="shared" si="6"/>
        <v>0</v>
      </c>
      <c r="U56" s="175">
        <f t="shared" si="7"/>
        <v>0</v>
      </c>
    </row>
    <row r="57" spans="1:21" s="452" customFormat="1" ht="12.75">
      <c r="A57" s="195"/>
      <c r="B57" s="191"/>
      <c r="C57" s="256" t="s">
        <v>655</v>
      </c>
      <c r="D57" s="158"/>
      <c r="E57" s="170"/>
      <c r="F57" s="499">
        <f>IF(E57&gt;0,VLOOKUP($E57,Codes!$F$2:$G$5,2,FALSE),"")</f>
      </c>
      <c r="G57" s="154"/>
      <c r="H57" s="59"/>
      <c r="I57" s="59"/>
      <c r="J57" s="61"/>
      <c r="K57" s="61"/>
      <c r="L57" s="201">
        <f t="shared" si="2"/>
        <v>0</v>
      </c>
      <c r="M57" s="206"/>
      <c r="N57" s="206"/>
      <c r="O57" s="174" t="str">
        <f t="shared" si="8"/>
        <v> </v>
      </c>
      <c r="P57" s="174" t="str">
        <f t="shared" si="9"/>
        <v> </v>
      </c>
      <c r="Q57" s="174" t="str">
        <f t="shared" si="10"/>
        <v> </v>
      </c>
      <c r="R57" s="174" t="str">
        <f t="shared" si="11"/>
        <v> </v>
      </c>
      <c r="S57" s="244">
        <f t="shared" si="5"/>
        <v>0</v>
      </c>
      <c r="T57" s="133">
        <f t="shared" si="6"/>
        <v>0</v>
      </c>
      <c r="U57" s="175">
        <f t="shared" si="7"/>
        <v>0</v>
      </c>
    </row>
    <row r="58" spans="1:21" s="452" customFormat="1" ht="12.75">
      <c r="A58" s="195"/>
      <c r="B58" s="191"/>
      <c r="C58" s="256" t="s">
        <v>656</v>
      </c>
      <c r="D58" s="158"/>
      <c r="E58" s="170"/>
      <c r="F58" s="499">
        <f>IF(E58&gt;0,VLOOKUP($E58,Codes!$F$2:$G$5,2,FALSE),"")</f>
      </c>
      <c r="G58" s="154"/>
      <c r="H58" s="59"/>
      <c r="I58" s="59"/>
      <c r="J58" s="61"/>
      <c r="K58" s="61"/>
      <c r="L58" s="201">
        <f t="shared" si="2"/>
        <v>0</v>
      </c>
      <c r="M58" s="206"/>
      <c r="N58" s="206"/>
      <c r="O58" s="174" t="str">
        <f t="shared" si="8"/>
        <v> </v>
      </c>
      <c r="P58" s="174" t="str">
        <f t="shared" si="9"/>
        <v> </v>
      </c>
      <c r="Q58" s="174" t="str">
        <f t="shared" si="10"/>
        <v> </v>
      </c>
      <c r="R58" s="174" t="str">
        <f t="shared" si="11"/>
        <v> </v>
      </c>
      <c r="S58" s="244">
        <f t="shared" si="5"/>
        <v>0</v>
      </c>
      <c r="T58" s="133">
        <f t="shared" si="6"/>
        <v>0</v>
      </c>
      <c r="U58" s="175">
        <f t="shared" si="7"/>
        <v>0</v>
      </c>
    </row>
    <row r="59" spans="1:21" s="452" customFormat="1" ht="12.75">
      <c r="A59" s="195"/>
      <c r="B59" s="191"/>
      <c r="C59" s="256" t="s">
        <v>657</v>
      </c>
      <c r="D59" s="158"/>
      <c r="E59" s="170"/>
      <c r="F59" s="499">
        <f>IF(E59&gt;0,VLOOKUP($E59,Codes!$F$2:$G$5,2,FALSE),"")</f>
      </c>
      <c r="G59" s="154"/>
      <c r="H59" s="59"/>
      <c r="I59" s="59"/>
      <c r="J59" s="61"/>
      <c r="K59" s="61"/>
      <c r="L59" s="201">
        <f t="shared" si="2"/>
        <v>0</v>
      </c>
      <c r="M59" s="206"/>
      <c r="N59" s="206"/>
      <c r="O59" s="174" t="str">
        <f t="shared" si="8"/>
        <v> </v>
      </c>
      <c r="P59" s="174" t="str">
        <f t="shared" si="9"/>
        <v> </v>
      </c>
      <c r="Q59" s="174" t="str">
        <f t="shared" si="10"/>
        <v> </v>
      </c>
      <c r="R59" s="174" t="str">
        <f t="shared" si="11"/>
        <v> </v>
      </c>
      <c r="S59" s="244">
        <f t="shared" si="5"/>
        <v>0</v>
      </c>
      <c r="T59" s="133">
        <f t="shared" si="6"/>
        <v>0</v>
      </c>
      <c r="U59" s="175">
        <f t="shared" si="7"/>
        <v>0</v>
      </c>
    </row>
    <row r="60" spans="1:21" s="452" customFormat="1" ht="12.75">
      <c r="A60" s="195"/>
      <c r="B60" s="191"/>
      <c r="C60" s="256" t="s">
        <v>658</v>
      </c>
      <c r="D60" s="158"/>
      <c r="E60" s="170"/>
      <c r="F60" s="499">
        <f>IF(E60&gt;0,VLOOKUP($E60,Codes!$F$2:$G$5,2,FALSE),"")</f>
      </c>
      <c r="G60" s="154"/>
      <c r="H60" s="59"/>
      <c r="I60" s="59"/>
      <c r="J60" s="61"/>
      <c r="K60" s="61"/>
      <c r="L60" s="201">
        <f t="shared" si="2"/>
        <v>0</v>
      </c>
      <c r="M60" s="206"/>
      <c r="N60" s="206"/>
      <c r="O60" s="174" t="str">
        <f t="shared" si="8"/>
        <v> </v>
      </c>
      <c r="P60" s="174" t="str">
        <f t="shared" si="9"/>
        <v> </v>
      </c>
      <c r="Q60" s="174" t="str">
        <f t="shared" si="10"/>
        <v> </v>
      </c>
      <c r="R60" s="174" t="str">
        <f t="shared" si="11"/>
        <v> </v>
      </c>
      <c r="S60" s="244">
        <f t="shared" si="5"/>
        <v>0</v>
      </c>
      <c r="T60" s="133">
        <f t="shared" si="6"/>
        <v>0</v>
      </c>
      <c r="U60" s="175">
        <f t="shared" si="7"/>
        <v>0</v>
      </c>
    </row>
    <row r="61" spans="1:21" s="452" customFormat="1" ht="12.75">
      <c r="A61" s="195"/>
      <c r="B61" s="191"/>
      <c r="C61" s="256" t="s">
        <v>659</v>
      </c>
      <c r="D61" s="158"/>
      <c r="E61" s="170"/>
      <c r="F61" s="499">
        <f>IF(E61&gt;0,VLOOKUP($E61,Codes!$F$2:$G$5,2,FALSE),"")</f>
      </c>
      <c r="G61" s="154"/>
      <c r="H61" s="59"/>
      <c r="I61" s="59"/>
      <c r="J61" s="61"/>
      <c r="K61" s="61"/>
      <c r="L61" s="201">
        <f t="shared" si="2"/>
        <v>0</v>
      </c>
      <c r="M61" s="206"/>
      <c r="N61" s="206"/>
      <c r="O61" s="174" t="str">
        <f t="shared" si="8"/>
        <v> </v>
      </c>
      <c r="P61" s="174" t="str">
        <f t="shared" si="9"/>
        <v> </v>
      </c>
      <c r="Q61" s="174" t="str">
        <f t="shared" si="10"/>
        <v> </v>
      </c>
      <c r="R61" s="174" t="str">
        <f t="shared" si="11"/>
        <v> </v>
      </c>
      <c r="S61" s="244">
        <f t="shared" si="5"/>
        <v>0</v>
      </c>
      <c r="T61" s="133">
        <f t="shared" si="6"/>
        <v>0</v>
      </c>
      <c r="U61" s="175">
        <f t="shared" si="7"/>
        <v>0</v>
      </c>
    </row>
    <row r="62" spans="1:21" s="452" customFormat="1" ht="12.75">
      <c r="A62" s="195"/>
      <c r="B62" s="191"/>
      <c r="C62" s="256" t="s">
        <v>660</v>
      </c>
      <c r="D62" s="158"/>
      <c r="E62" s="170"/>
      <c r="F62" s="499">
        <f>IF(E62&gt;0,VLOOKUP($E62,Codes!$F$2:$G$5,2,FALSE),"")</f>
      </c>
      <c r="G62" s="154"/>
      <c r="H62" s="59"/>
      <c r="I62" s="59"/>
      <c r="J62" s="61"/>
      <c r="K62" s="61"/>
      <c r="L62" s="201">
        <f t="shared" si="2"/>
        <v>0</v>
      </c>
      <c r="M62" s="206"/>
      <c r="N62" s="206"/>
      <c r="O62" s="174" t="str">
        <f t="shared" si="8"/>
        <v> </v>
      </c>
      <c r="P62" s="174" t="str">
        <f t="shared" si="9"/>
        <v> </v>
      </c>
      <c r="Q62" s="174" t="str">
        <f t="shared" si="10"/>
        <v> </v>
      </c>
      <c r="R62" s="174" t="str">
        <f t="shared" si="11"/>
        <v> </v>
      </c>
      <c r="S62" s="244">
        <f t="shared" si="5"/>
        <v>0</v>
      </c>
      <c r="T62" s="133">
        <f t="shared" si="6"/>
        <v>0</v>
      </c>
      <c r="U62" s="175">
        <f t="shared" si="7"/>
        <v>0</v>
      </c>
    </row>
    <row r="63" spans="1:21" s="452" customFormat="1" ht="12.75">
      <c r="A63" s="195"/>
      <c r="B63" s="191"/>
      <c r="C63" s="256" t="s">
        <v>661</v>
      </c>
      <c r="D63" s="158"/>
      <c r="E63" s="170"/>
      <c r="F63" s="499">
        <f>IF(E63&gt;0,VLOOKUP($E63,Codes!$F$2:$G$5,2,FALSE),"")</f>
      </c>
      <c r="G63" s="154"/>
      <c r="H63" s="59"/>
      <c r="I63" s="59"/>
      <c r="J63" s="61"/>
      <c r="K63" s="61"/>
      <c r="L63" s="201">
        <f t="shared" si="2"/>
        <v>0</v>
      </c>
      <c r="M63" s="206"/>
      <c r="N63" s="206"/>
      <c r="O63" s="174" t="str">
        <f t="shared" si="8"/>
        <v> </v>
      </c>
      <c r="P63" s="174" t="str">
        <f t="shared" si="9"/>
        <v> </v>
      </c>
      <c r="Q63" s="174" t="str">
        <f t="shared" si="10"/>
        <v> </v>
      </c>
      <c r="R63" s="174" t="str">
        <f t="shared" si="11"/>
        <v> </v>
      </c>
      <c r="S63" s="244">
        <f t="shared" si="5"/>
        <v>0</v>
      </c>
      <c r="T63" s="133">
        <f t="shared" si="6"/>
        <v>0</v>
      </c>
      <c r="U63" s="175">
        <f t="shared" si="7"/>
        <v>0</v>
      </c>
    </row>
    <row r="64" spans="1:21" s="452" customFormat="1" ht="12.75">
      <c r="A64" s="195"/>
      <c r="B64" s="191"/>
      <c r="C64" s="256" t="s">
        <v>662</v>
      </c>
      <c r="D64" s="158"/>
      <c r="E64" s="170"/>
      <c r="F64" s="499">
        <f>IF(E64&gt;0,VLOOKUP($E64,Codes!$F$2:$G$5,2,FALSE),"")</f>
      </c>
      <c r="G64" s="154"/>
      <c r="H64" s="59"/>
      <c r="I64" s="59"/>
      <c r="J64" s="61"/>
      <c r="K64" s="61"/>
      <c r="L64" s="201">
        <f t="shared" si="2"/>
        <v>0</v>
      </c>
      <c r="M64" s="206"/>
      <c r="N64" s="206"/>
      <c r="O64" s="174" t="str">
        <f t="shared" si="8"/>
        <v> </v>
      </c>
      <c r="P64" s="174" t="str">
        <f t="shared" si="9"/>
        <v> </v>
      </c>
      <c r="Q64" s="174" t="str">
        <f t="shared" si="10"/>
        <v> </v>
      </c>
      <c r="R64" s="174" t="str">
        <f t="shared" si="11"/>
        <v> </v>
      </c>
      <c r="S64" s="244">
        <f t="shared" si="5"/>
        <v>0</v>
      </c>
      <c r="T64" s="133">
        <f t="shared" si="6"/>
        <v>0</v>
      </c>
      <c r="U64" s="175">
        <f t="shared" si="7"/>
        <v>0</v>
      </c>
    </row>
    <row r="65" spans="1:21" s="452" customFormat="1" ht="12.75">
      <c r="A65" s="195"/>
      <c r="B65" s="191"/>
      <c r="C65" s="256" t="s">
        <v>663</v>
      </c>
      <c r="D65" s="158"/>
      <c r="E65" s="170"/>
      <c r="F65" s="499">
        <f>IF(E65&gt;0,VLOOKUP($E65,Codes!$F$2:$G$5,2,FALSE),"")</f>
      </c>
      <c r="G65" s="154"/>
      <c r="H65" s="59"/>
      <c r="I65" s="59"/>
      <c r="J65" s="61"/>
      <c r="K65" s="61"/>
      <c r="L65" s="201">
        <f t="shared" si="2"/>
        <v>0</v>
      </c>
      <c r="M65" s="206"/>
      <c r="N65" s="206"/>
      <c r="O65" s="174" t="str">
        <f t="shared" si="8"/>
        <v> </v>
      </c>
      <c r="P65" s="174" t="str">
        <f t="shared" si="9"/>
        <v> </v>
      </c>
      <c r="Q65" s="174" t="str">
        <f t="shared" si="10"/>
        <v> </v>
      </c>
      <c r="R65" s="174" t="str">
        <f t="shared" si="11"/>
        <v> </v>
      </c>
      <c r="S65" s="244">
        <f t="shared" si="5"/>
        <v>0</v>
      </c>
      <c r="T65" s="133">
        <f t="shared" si="6"/>
        <v>0</v>
      </c>
      <c r="U65" s="175">
        <f t="shared" si="7"/>
        <v>0</v>
      </c>
    </row>
    <row r="66" spans="1:21" s="452" customFormat="1" ht="12.75">
      <c r="A66" s="195"/>
      <c r="B66" s="191"/>
      <c r="C66" s="256" t="s">
        <v>664</v>
      </c>
      <c r="D66" s="158"/>
      <c r="E66" s="170"/>
      <c r="F66" s="499">
        <f>IF(E66&gt;0,VLOOKUP($E66,Codes!$F$2:$G$5,2,FALSE),"")</f>
      </c>
      <c r="G66" s="154"/>
      <c r="H66" s="59"/>
      <c r="I66" s="59"/>
      <c r="J66" s="61"/>
      <c r="K66" s="61"/>
      <c r="L66" s="201">
        <f t="shared" si="2"/>
        <v>0</v>
      </c>
      <c r="M66" s="206"/>
      <c r="N66" s="206"/>
      <c r="O66" s="174" t="str">
        <f t="shared" si="8"/>
        <v> </v>
      </c>
      <c r="P66" s="174" t="str">
        <f t="shared" si="9"/>
        <v> </v>
      </c>
      <c r="Q66" s="174" t="str">
        <f t="shared" si="10"/>
        <v> </v>
      </c>
      <c r="R66" s="174" t="str">
        <f t="shared" si="11"/>
        <v> </v>
      </c>
      <c r="S66" s="244">
        <f t="shared" si="5"/>
        <v>0</v>
      </c>
      <c r="T66" s="133">
        <f t="shared" si="6"/>
        <v>0</v>
      </c>
      <c r="U66" s="175">
        <f t="shared" si="7"/>
        <v>0</v>
      </c>
    </row>
    <row r="67" spans="1:21" s="452" customFormat="1" ht="12.75">
      <c r="A67" s="195"/>
      <c r="B67" s="191"/>
      <c r="C67" s="256" t="s">
        <v>665</v>
      </c>
      <c r="D67" s="158"/>
      <c r="E67" s="170"/>
      <c r="F67" s="499">
        <f>IF(E67&gt;0,VLOOKUP($E67,Codes!$F$2:$G$5,2,FALSE),"")</f>
      </c>
      <c r="G67" s="154"/>
      <c r="H67" s="59"/>
      <c r="I67" s="59"/>
      <c r="J67" s="61"/>
      <c r="K67" s="61"/>
      <c r="L67" s="201">
        <f t="shared" si="2"/>
        <v>0</v>
      </c>
      <c r="M67" s="206"/>
      <c r="N67" s="206"/>
      <c r="O67" s="174" t="str">
        <f t="shared" si="8"/>
        <v> </v>
      </c>
      <c r="P67" s="174" t="str">
        <f t="shared" si="9"/>
        <v> </v>
      </c>
      <c r="Q67" s="174" t="str">
        <f t="shared" si="10"/>
        <v> </v>
      </c>
      <c r="R67" s="174" t="str">
        <f t="shared" si="11"/>
        <v> </v>
      </c>
      <c r="S67" s="244">
        <f t="shared" si="5"/>
        <v>0</v>
      </c>
      <c r="T67" s="133">
        <f t="shared" si="6"/>
        <v>0</v>
      </c>
      <c r="U67" s="175">
        <f t="shared" si="7"/>
        <v>0</v>
      </c>
    </row>
    <row r="68" spans="1:21" s="452" customFormat="1" ht="12.75">
      <c r="A68" s="195"/>
      <c r="B68" s="191"/>
      <c r="C68" s="256" t="s">
        <v>666</v>
      </c>
      <c r="D68" s="158"/>
      <c r="E68" s="170"/>
      <c r="F68" s="499">
        <f>IF(E68&gt;0,VLOOKUP($E68,Codes!$F$2:$G$5,2,FALSE),"")</f>
      </c>
      <c r="G68" s="154"/>
      <c r="H68" s="59"/>
      <c r="I68" s="59"/>
      <c r="J68" s="61"/>
      <c r="K68" s="61"/>
      <c r="L68" s="201">
        <f t="shared" si="2"/>
        <v>0</v>
      </c>
      <c r="M68" s="206"/>
      <c r="N68" s="206"/>
      <c r="O68" s="174" t="str">
        <f t="shared" si="8"/>
        <v> </v>
      </c>
      <c r="P68" s="174" t="str">
        <f t="shared" si="9"/>
        <v> </v>
      </c>
      <c r="Q68" s="174" t="str">
        <f t="shared" si="10"/>
        <v> </v>
      </c>
      <c r="R68" s="174" t="str">
        <f t="shared" si="11"/>
        <v> </v>
      </c>
      <c r="S68" s="244">
        <f t="shared" si="5"/>
        <v>0</v>
      </c>
      <c r="T68" s="133">
        <f t="shared" si="6"/>
        <v>0</v>
      </c>
      <c r="U68" s="175">
        <f t="shared" si="7"/>
        <v>0</v>
      </c>
    </row>
    <row r="69" spans="1:21" s="452" customFormat="1" ht="12.75">
      <c r="A69" s="195"/>
      <c r="B69" s="191"/>
      <c r="C69" s="256" t="s">
        <v>667</v>
      </c>
      <c r="D69" s="158"/>
      <c r="E69" s="170"/>
      <c r="F69" s="499">
        <f>IF(E69&gt;0,VLOOKUP($E69,Codes!$F$2:$G$5,2,FALSE),"")</f>
      </c>
      <c r="G69" s="154"/>
      <c r="H69" s="59"/>
      <c r="I69" s="59"/>
      <c r="J69" s="61"/>
      <c r="K69" s="61"/>
      <c r="L69" s="201">
        <f t="shared" si="2"/>
        <v>0</v>
      </c>
      <c r="M69" s="206"/>
      <c r="N69" s="206"/>
      <c r="O69" s="174" t="str">
        <f t="shared" si="8"/>
        <v> </v>
      </c>
      <c r="P69" s="174" t="str">
        <f t="shared" si="9"/>
        <v> </v>
      </c>
      <c r="Q69" s="174" t="str">
        <f t="shared" si="10"/>
        <v> </v>
      </c>
      <c r="R69" s="174" t="str">
        <f t="shared" si="11"/>
        <v> </v>
      </c>
      <c r="S69" s="244">
        <f t="shared" si="5"/>
        <v>0</v>
      </c>
      <c r="T69" s="133">
        <f t="shared" si="6"/>
        <v>0</v>
      </c>
      <c r="U69" s="175">
        <f t="shared" si="7"/>
        <v>0</v>
      </c>
    </row>
    <row r="70" spans="1:21" s="452" customFormat="1" ht="12.75">
      <c r="A70" s="195"/>
      <c r="B70" s="191"/>
      <c r="C70" s="256" t="s">
        <v>668</v>
      </c>
      <c r="D70" s="158"/>
      <c r="E70" s="170"/>
      <c r="F70" s="499">
        <f>IF(E70&gt;0,VLOOKUP($E70,Codes!$F$2:$G$5,2,FALSE),"")</f>
      </c>
      <c r="G70" s="154"/>
      <c r="H70" s="59"/>
      <c r="I70" s="59"/>
      <c r="J70" s="61"/>
      <c r="K70" s="61"/>
      <c r="L70" s="201">
        <f t="shared" si="2"/>
        <v>0</v>
      </c>
      <c r="M70" s="206"/>
      <c r="N70" s="206"/>
      <c r="O70" s="174" t="str">
        <f t="shared" si="8"/>
        <v> </v>
      </c>
      <c r="P70" s="174" t="str">
        <f t="shared" si="9"/>
        <v> </v>
      </c>
      <c r="Q70" s="174" t="str">
        <f t="shared" si="10"/>
        <v> </v>
      </c>
      <c r="R70" s="174" t="str">
        <f t="shared" si="11"/>
        <v> </v>
      </c>
      <c r="S70" s="244">
        <f t="shared" si="5"/>
        <v>0</v>
      </c>
      <c r="T70" s="133">
        <f t="shared" si="6"/>
        <v>0</v>
      </c>
      <c r="U70" s="175">
        <f t="shared" si="7"/>
        <v>0</v>
      </c>
    </row>
    <row r="71" spans="1:21" s="452" customFormat="1" ht="12.75">
      <c r="A71" s="195"/>
      <c r="B71" s="191"/>
      <c r="C71" s="256" t="s">
        <v>669</v>
      </c>
      <c r="D71" s="158"/>
      <c r="E71" s="170"/>
      <c r="F71" s="499">
        <f>IF(E71&gt;0,VLOOKUP($E71,Codes!$F$2:$G$5,2,FALSE),"")</f>
      </c>
      <c r="G71" s="154"/>
      <c r="H71" s="59"/>
      <c r="I71" s="59"/>
      <c r="J71" s="61"/>
      <c r="K71" s="61"/>
      <c r="L71" s="201">
        <f t="shared" si="2"/>
        <v>0</v>
      </c>
      <c r="M71" s="206"/>
      <c r="N71" s="206"/>
      <c r="O71" s="174" t="str">
        <f aca="true" t="shared" si="12" ref="O71:O102">IF(F71=1,IF(K71&gt;LOOKUP(B71,ORIGIN,MANAGER),-(LOOKUP(B71,ORIGIN,MANAGER)-K71)*J71,0)," ")</f>
        <v> </v>
      </c>
      <c r="P71" s="174" t="str">
        <f aca="true" t="shared" si="13" ref="P71:P102">IF(F71=2,IF(K71&gt;LOOKUP(B71,ORIGIN,RESEARCHER),-(LOOKUP(B71,ORIGIN,RESEARCHER)-K71)*J71,0)," ")</f>
        <v> </v>
      </c>
      <c r="Q71" s="174" t="str">
        <f aca="true" t="shared" si="14" ref="Q71:Q102">IF(F71=3,IF(K71&gt;LOOKUP(B71,ORIGIN,TECHNICAL),-(LOOKUP(B71,ORIGIN,TECHNICAL)-K71)*J71,0)," ")</f>
        <v> </v>
      </c>
      <c r="R71" s="174" t="str">
        <f aca="true" t="shared" si="15" ref="R71:R102">IF(F71=4,IF(K71&gt;LOOKUP(B71,ORIGIN,ADMINISTRATIVE),-(LOOKUP(B71,ORIGIN,ADMINISTRATIVE)-K71)*J71,0)," ")</f>
        <v> </v>
      </c>
      <c r="S71" s="244">
        <f t="shared" si="5"/>
        <v>0</v>
      </c>
      <c r="T71" s="133">
        <f t="shared" si="6"/>
        <v>0</v>
      </c>
      <c r="U71" s="175">
        <f t="shared" si="7"/>
        <v>0</v>
      </c>
    </row>
    <row r="72" spans="1:21" s="452" customFormat="1" ht="12.75">
      <c r="A72" s="195"/>
      <c r="B72" s="191"/>
      <c r="C72" s="256" t="s">
        <v>670</v>
      </c>
      <c r="D72" s="158"/>
      <c r="E72" s="170"/>
      <c r="F72" s="499">
        <f>IF(E72&gt;0,VLOOKUP($E72,Codes!$F$2:$G$5,2,FALSE),"")</f>
      </c>
      <c r="G72" s="154"/>
      <c r="H72" s="59"/>
      <c r="I72" s="59"/>
      <c r="J72" s="61"/>
      <c r="K72" s="61"/>
      <c r="L72" s="201">
        <f t="shared" si="2"/>
        <v>0</v>
      </c>
      <c r="M72" s="206"/>
      <c r="N72" s="206"/>
      <c r="O72" s="174" t="str">
        <f t="shared" si="12"/>
        <v> </v>
      </c>
      <c r="P72" s="174" t="str">
        <f t="shared" si="13"/>
        <v> </v>
      </c>
      <c r="Q72" s="174" t="str">
        <f t="shared" si="14"/>
        <v> </v>
      </c>
      <c r="R72" s="174" t="str">
        <f t="shared" si="15"/>
        <v> </v>
      </c>
      <c r="S72" s="244">
        <f aca="true" t="shared" si="16" ref="S72:S126">SUM(O72:R72)</f>
        <v>0</v>
      </c>
      <c r="T72" s="133">
        <f aca="true" t="shared" si="17" ref="T72:T126">IF(OR($H72&lt;$O$1,$H72&gt;$P$1,$I72&lt;$O$1,$I72&gt;$P$1),$L72,0)</f>
        <v>0</v>
      </c>
      <c r="U72" s="175">
        <f aca="true" t="shared" si="18" ref="U72:U126">IF(L72&gt;0,L72-MAX($S72,$T72),0)</f>
        <v>0</v>
      </c>
    </row>
    <row r="73" spans="1:21" s="452" customFormat="1" ht="12.75">
      <c r="A73" s="195"/>
      <c r="B73" s="191"/>
      <c r="C73" s="256" t="s">
        <v>671</v>
      </c>
      <c r="D73" s="158"/>
      <c r="E73" s="170"/>
      <c r="F73" s="499">
        <f>IF(E73&gt;0,VLOOKUP($E73,Codes!$F$2:$G$5,2,FALSE),"")</f>
      </c>
      <c r="G73" s="154"/>
      <c r="H73" s="59"/>
      <c r="I73" s="59"/>
      <c r="J73" s="61"/>
      <c r="K73" s="61"/>
      <c r="L73" s="201">
        <f t="shared" si="2"/>
        <v>0</v>
      </c>
      <c r="M73" s="206"/>
      <c r="N73" s="206"/>
      <c r="O73" s="174" t="str">
        <f t="shared" si="12"/>
        <v> </v>
      </c>
      <c r="P73" s="174" t="str">
        <f t="shared" si="13"/>
        <v> </v>
      </c>
      <c r="Q73" s="174" t="str">
        <f t="shared" si="14"/>
        <v> </v>
      </c>
      <c r="R73" s="174" t="str">
        <f t="shared" si="15"/>
        <v> </v>
      </c>
      <c r="S73" s="244">
        <f t="shared" si="16"/>
        <v>0</v>
      </c>
      <c r="T73" s="133">
        <f t="shared" si="17"/>
        <v>0</v>
      </c>
      <c r="U73" s="175">
        <f t="shared" si="18"/>
        <v>0</v>
      </c>
    </row>
    <row r="74" spans="1:21" s="452" customFormat="1" ht="12.75">
      <c r="A74" s="195"/>
      <c r="B74" s="191"/>
      <c r="C74" s="256" t="s">
        <v>672</v>
      </c>
      <c r="D74" s="158"/>
      <c r="E74" s="170"/>
      <c r="F74" s="499">
        <f>IF(E74&gt;0,VLOOKUP($E74,Codes!$F$2:$G$5,2,FALSE),"")</f>
      </c>
      <c r="G74" s="154"/>
      <c r="H74" s="59"/>
      <c r="I74" s="59"/>
      <c r="J74" s="61"/>
      <c r="K74" s="61"/>
      <c r="L74" s="201">
        <f t="shared" si="2"/>
        <v>0</v>
      </c>
      <c r="M74" s="206"/>
      <c r="N74" s="206"/>
      <c r="O74" s="174" t="str">
        <f t="shared" si="12"/>
        <v> </v>
      </c>
      <c r="P74" s="174" t="str">
        <f t="shared" si="13"/>
        <v> </v>
      </c>
      <c r="Q74" s="174" t="str">
        <f t="shared" si="14"/>
        <v> </v>
      </c>
      <c r="R74" s="174" t="str">
        <f t="shared" si="15"/>
        <v> </v>
      </c>
      <c r="S74" s="244">
        <f t="shared" si="16"/>
        <v>0</v>
      </c>
      <c r="T74" s="133">
        <f t="shared" si="17"/>
        <v>0</v>
      </c>
      <c r="U74" s="175">
        <f t="shared" si="18"/>
        <v>0</v>
      </c>
    </row>
    <row r="75" spans="1:21" s="452" customFormat="1" ht="12.75">
      <c r="A75" s="195"/>
      <c r="B75" s="191"/>
      <c r="C75" s="256" t="s">
        <v>673</v>
      </c>
      <c r="D75" s="158"/>
      <c r="E75" s="170"/>
      <c r="F75" s="499">
        <f>IF(E75&gt;0,VLOOKUP($E75,Codes!$F$2:$G$5,2,FALSE),"")</f>
      </c>
      <c r="G75" s="154"/>
      <c r="H75" s="59"/>
      <c r="I75" s="59"/>
      <c r="J75" s="61"/>
      <c r="K75" s="61"/>
      <c r="L75" s="201">
        <f t="shared" si="2"/>
        <v>0</v>
      </c>
      <c r="M75" s="206"/>
      <c r="N75" s="206"/>
      <c r="O75" s="174" t="str">
        <f t="shared" si="12"/>
        <v> </v>
      </c>
      <c r="P75" s="174" t="str">
        <f t="shared" si="13"/>
        <v> </v>
      </c>
      <c r="Q75" s="174" t="str">
        <f t="shared" si="14"/>
        <v> </v>
      </c>
      <c r="R75" s="174" t="str">
        <f t="shared" si="15"/>
        <v> </v>
      </c>
      <c r="S75" s="244">
        <f t="shared" si="16"/>
        <v>0</v>
      </c>
      <c r="T75" s="133">
        <f t="shared" si="17"/>
        <v>0</v>
      </c>
      <c r="U75" s="175">
        <f t="shared" si="18"/>
        <v>0</v>
      </c>
    </row>
    <row r="76" spans="1:21" s="452" customFormat="1" ht="12.75">
      <c r="A76" s="195"/>
      <c r="B76" s="191"/>
      <c r="C76" s="256" t="s">
        <v>674</v>
      </c>
      <c r="D76" s="158"/>
      <c r="E76" s="170"/>
      <c r="F76" s="499">
        <f>IF(E76&gt;0,VLOOKUP($E76,Codes!$F$2:$G$5,2,FALSE),"")</f>
      </c>
      <c r="G76" s="154"/>
      <c r="H76" s="59"/>
      <c r="I76" s="59"/>
      <c r="J76" s="61"/>
      <c r="K76" s="61"/>
      <c r="L76" s="201">
        <f t="shared" si="2"/>
        <v>0</v>
      </c>
      <c r="M76" s="206"/>
      <c r="N76" s="206"/>
      <c r="O76" s="174" t="str">
        <f t="shared" si="12"/>
        <v> </v>
      </c>
      <c r="P76" s="174" t="str">
        <f t="shared" si="13"/>
        <v> </v>
      </c>
      <c r="Q76" s="174" t="str">
        <f t="shared" si="14"/>
        <v> </v>
      </c>
      <c r="R76" s="174" t="str">
        <f t="shared" si="15"/>
        <v> </v>
      </c>
      <c r="S76" s="244">
        <f t="shared" si="16"/>
        <v>0</v>
      </c>
      <c r="T76" s="133">
        <f t="shared" si="17"/>
        <v>0</v>
      </c>
      <c r="U76" s="175">
        <f t="shared" si="18"/>
        <v>0</v>
      </c>
    </row>
    <row r="77" spans="1:21" s="452" customFormat="1" ht="12.75">
      <c r="A77" s="195"/>
      <c r="B77" s="191"/>
      <c r="C77" s="256" t="s">
        <v>675</v>
      </c>
      <c r="D77" s="158"/>
      <c r="E77" s="170"/>
      <c r="F77" s="499">
        <f>IF(E77&gt;0,VLOOKUP($E77,Codes!$F$2:$G$5,2,FALSE),"")</f>
      </c>
      <c r="G77" s="154"/>
      <c r="H77" s="59"/>
      <c r="I77" s="59"/>
      <c r="J77" s="61"/>
      <c r="K77" s="61"/>
      <c r="L77" s="201">
        <f t="shared" si="2"/>
        <v>0</v>
      </c>
      <c r="M77" s="206"/>
      <c r="N77" s="206"/>
      <c r="O77" s="174" t="str">
        <f t="shared" si="12"/>
        <v> </v>
      </c>
      <c r="P77" s="174" t="str">
        <f t="shared" si="13"/>
        <v> </v>
      </c>
      <c r="Q77" s="174" t="str">
        <f t="shared" si="14"/>
        <v> </v>
      </c>
      <c r="R77" s="174" t="str">
        <f t="shared" si="15"/>
        <v> </v>
      </c>
      <c r="S77" s="244">
        <f t="shared" si="16"/>
        <v>0</v>
      </c>
      <c r="T77" s="133">
        <f t="shared" si="17"/>
        <v>0</v>
      </c>
      <c r="U77" s="175">
        <f t="shared" si="18"/>
        <v>0</v>
      </c>
    </row>
    <row r="78" spans="1:21" s="452" customFormat="1" ht="12.75">
      <c r="A78" s="195"/>
      <c r="B78" s="191"/>
      <c r="C78" s="256" t="s">
        <v>676</v>
      </c>
      <c r="D78" s="158"/>
      <c r="E78" s="170"/>
      <c r="F78" s="499">
        <f>IF(E78&gt;0,VLOOKUP($E78,Codes!$F$2:$G$5,2,FALSE),"")</f>
      </c>
      <c r="G78" s="154"/>
      <c r="H78" s="59"/>
      <c r="I78" s="59"/>
      <c r="J78" s="61"/>
      <c r="K78" s="61"/>
      <c r="L78" s="201">
        <f t="shared" si="2"/>
        <v>0</v>
      </c>
      <c r="M78" s="206"/>
      <c r="N78" s="206"/>
      <c r="O78" s="174" t="str">
        <f t="shared" si="12"/>
        <v> </v>
      </c>
      <c r="P78" s="174" t="str">
        <f t="shared" si="13"/>
        <v> </v>
      </c>
      <c r="Q78" s="174" t="str">
        <f t="shared" si="14"/>
        <v> </v>
      </c>
      <c r="R78" s="174" t="str">
        <f t="shared" si="15"/>
        <v> </v>
      </c>
      <c r="S78" s="244">
        <f t="shared" si="16"/>
        <v>0</v>
      </c>
      <c r="T78" s="133">
        <f t="shared" si="17"/>
        <v>0</v>
      </c>
      <c r="U78" s="175">
        <f t="shared" si="18"/>
        <v>0</v>
      </c>
    </row>
    <row r="79" spans="1:21" s="452" customFormat="1" ht="12.75">
      <c r="A79" s="195"/>
      <c r="B79" s="191"/>
      <c r="C79" s="256" t="s">
        <v>677</v>
      </c>
      <c r="D79" s="158"/>
      <c r="E79" s="170"/>
      <c r="F79" s="499">
        <f>IF(E79&gt;0,VLOOKUP($E79,Codes!$F$2:$G$5,2,FALSE),"")</f>
      </c>
      <c r="G79" s="154"/>
      <c r="H79" s="59"/>
      <c r="I79" s="59"/>
      <c r="J79" s="61"/>
      <c r="K79" s="61"/>
      <c r="L79" s="201">
        <f t="shared" si="2"/>
        <v>0</v>
      </c>
      <c r="M79" s="206"/>
      <c r="N79" s="206"/>
      <c r="O79" s="174" t="str">
        <f t="shared" si="12"/>
        <v> </v>
      </c>
      <c r="P79" s="174" t="str">
        <f t="shared" si="13"/>
        <v> </v>
      </c>
      <c r="Q79" s="174" t="str">
        <f t="shared" si="14"/>
        <v> </v>
      </c>
      <c r="R79" s="174" t="str">
        <f t="shared" si="15"/>
        <v> </v>
      </c>
      <c r="S79" s="244">
        <f t="shared" si="16"/>
        <v>0</v>
      </c>
      <c r="T79" s="133">
        <f t="shared" si="17"/>
        <v>0</v>
      </c>
      <c r="U79" s="175">
        <f t="shared" si="18"/>
        <v>0</v>
      </c>
    </row>
    <row r="80" spans="1:21" s="452" customFormat="1" ht="12.75">
      <c r="A80" s="195"/>
      <c r="B80" s="191"/>
      <c r="C80" s="256" t="s">
        <v>678</v>
      </c>
      <c r="D80" s="158"/>
      <c r="E80" s="170"/>
      <c r="F80" s="499">
        <f>IF(E80&gt;0,VLOOKUP($E80,Codes!$F$2:$G$5,2,FALSE),"")</f>
      </c>
      <c r="G80" s="154"/>
      <c r="H80" s="59"/>
      <c r="I80" s="59"/>
      <c r="J80" s="61"/>
      <c r="K80" s="61"/>
      <c r="L80" s="201">
        <f t="shared" si="2"/>
        <v>0</v>
      </c>
      <c r="M80" s="206"/>
      <c r="N80" s="206"/>
      <c r="O80" s="174" t="str">
        <f t="shared" si="12"/>
        <v> </v>
      </c>
      <c r="P80" s="174" t="str">
        <f t="shared" si="13"/>
        <v> </v>
      </c>
      <c r="Q80" s="174" t="str">
        <f t="shared" si="14"/>
        <v> </v>
      </c>
      <c r="R80" s="174" t="str">
        <f t="shared" si="15"/>
        <v> </v>
      </c>
      <c r="S80" s="244">
        <f t="shared" si="16"/>
        <v>0</v>
      </c>
      <c r="T80" s="133">
        <f t="shared" si="17"/>
        <v>0</v>
      </c>
      <c r="U80" s="175">
        <f t="shared" si="18"/>
        <v>0</v>
      </c>
    </row>
    <row r="81" spans="1:21" s="452" customFormat="1" ht="12.75">
      <c r="A81" s="195"/>
      <c r="B81" s="191"/>
      <c r="C81" s="256" t="s">
        <v>679</v>
      </c>
      <c r="D81" s="158"/>
      <c r="E81" s="170"/>
      <c r="F81" s="499">
        <f>IF(E81&gt;0,VLOOKUP($E81,Codes!$F$2:$G$5,2,FALSE),"")</f>
      </c>
      <c r="G81" s="154"/>
      <c r="H81" s="59"/>
      <c r="I81" s="59"/>
      <c r="J81" s="61"/>
      <c r="K81" s="61"/>
      <c r="L81" s="201">
        <f t="shared" si="2"/>
        <v>0</v>
      </c>
      <c r="M81" s="206"/>
      <c r="N81" s="206"/>
      <c r="O81" s="174" t="str">
        <f t="shared" si="12"/>
        <v> </v>
      </c>
      <c r="P81" s="174" t="str">
        <f t="shared" si="13"/>
        <v> </v>
      </c>
      <c r="Q81" s="174" t="str">
        <f t="shared" si="14"/>
        <v> </v>
      </c>
      <c r="R81" s="174" t="str">
        <f t="shared" si="15"/>
        <v> </v>
      </c>
      <c r="S81" s="244">
        <f t="shared" si="16"/>
        <v>0</v>
      </c>
      <c r="T81" s="133">
        <f t="shared" si="17"/>
        <v>0</v>
      </c>
      <c r="U81" s="175">
        <f t="shared" si="18"/>
        <v>0</v>
      </c>
    </row>
    <row r="82" spans="1:21" s="452" customFormat="1" ht="12.75">
      <c r="A82" s="195"/>
      <c r="B82" s="191"/>
      <c r="C82" s="256" t="s">
        <v>680</v>
      </c>
      <c r="D82" s="158"/>
      <c r="E82" s="170"/>
      <c r="F82" s="499">
        <f>IF(E82&gt;0,VLOOKUP($E82,Codes!$F$2:$G$5,2,FALSE),"")</f>
      </c>
      <c r="G82" s="154"/>
      <c r="H82" s="59"/>
      <c r="I82" s="59"/>
      <c r="J82" s="61"/>
      <c r="K82" s="61"/>
      <c r="L82" s="201">
        <f t="shared" si="2"/>
        <v>0</v>
      </c>
      <c r="M82" s="206"/>
      <c r="N82" s="206"/>
      <c r="O82" s="174" t="str">
        <f t="shared" si="12"/>
        <v> </v>
      </c>
      <c r="P82" s="174" t="str">
        <f t="shared" si="13"/>
        <v> </v>
      </c>
      <c r="Q82" s="174" t="str">
        <f t="shared" si="14"/>
        <v> </v>
      </c>
      <c r="R82" s="174" t="str">
        <f t="shared" si="15"/>
        <v> </v>
      </c>
      <c r="S82" s="244">
        <f t="shared" si="16"/>
        <v>0</v>
      </c>
      <c r="T82" s="133">
        <f t="shared" si="17"/>
        <v>0</v>
      </c>
      <c r="U82" s="175">
        <f t="shared" si="18"/>
        <v>0</v>
      </c>
    </row>
    <row r="83" spans="1:21" s="452" customFormat="1" ht="12.75">
      <c r="A83" s="195"/>
      <c r="B83" s="191"/>
      <c r="C83" s="256" t="s">
        <v>681</v>
      </c>
      <c r="D83" s="158"/>
      <c r="E83" s="170"/>
      <c r="F83" s="499">
        <f>IF(E83&gt;0,VLOOKUP($E83,Codes!$F$2:$G$5,2,FALSE),"")</f>
      </c>
      <c r="G83" s="154"/>
      <c r="H83" s="59"/>
      <c r="I83" s="59"/>
      <c r="J83" s="61"/>
      <c r="K83" s="61"/>
      <c r="L83" s="201">
        <f t="shared" si="2"/>
        <v>0</v>
      </c>
      <c r="M83" s="206"/>
      <c r="N83" s="206"/>
      <c r="O83" s="174" t="str">
        <f t="shared" si="12"/>
        <v> </v>
      </c>
      <c r="P83" s="174" t="str">
        <f t="shared" si="13"/>
        <v> </v>
      </c>
      <c r="Q83" s="174" t="str">
        <f t="shared" si="14"/>
        <v> </v>
      </c>
      <c r="R83" s="174" t="str">
        <f t="shared" si="15"/>
        <v> </v>
      </c>
      <c r="S83" s="244">
        <f t="shared" si="16"/>
        <v>0</v>
      </c>
      <c r="T83" s="133">
        <f t="shared" si="17"/>
        <v>0</v>
      </c>
      <c r="U83" s="175">
        <f t="shared" si="18"/>
        <v>0</v>
      </c>
    </row>
    <row r="84" spans="1:21" s="452" customFormat="1" ht="12.75">
      <c r="A84" s="195"/>
      <c r="B84" s="191"/>
      <c r="C84" s="256" t="s">
        <v>682</v>
      </c>
      <c r="D84" s="158"/>
      <c r="E84" s="170"/>
      <c r="F84" s="499">
        <f>IF(E84&gt;0,VLOOKUP($E84,Codes!$F$2:$G$5,2,FALSE),"")</f>
      </c>
      <c r="G84" s="154"/>
      <c r="H84" s="59"/>
      <c r="I84" s="59"/>
      <c r="J84" s="61"/>
      <c r="K84" s="61"/>
      <c r="L84" s="201">
        <f t="shared" si="2"/>
        <v>0</v>
      </c>
      <c r="M84" s="206"/>
      <c r="N84" s="206"/>
      <c r="O84" s="174" t="str">
        <f t="shared" si="12"/>
        <v> </v>
      </c>
      <c r="P84" s="174" t="str">
        <f t="shared" si="13"/>
        <v> </v>
      </c>
      <c r="Q84" s="174" t="str">
        <f t="shared" si="14"/>
        <v> </v>
      </c>
      <c r="R84" s="174" t="str">
        <f t="shared" si="15"/>
        <v> </v>
      </c>
      <c r="S84" s="244">
        <f t="shared" si="16"/>
        <v>0</v>
      </c>
      <c r="T84" s="133">
        <f t="shared" si="17"/>
        <v>0</v>
      </c>
      <c r="U84" s="175">
        <f t="shared" si="18"/>
        <v>0</v>
      </c>
    </row>
    <row r="85" spans="1:21" s="452" customFormat="1" ht="12.75">
      <c r="A85" s="195"/>
      <c r="B85" s="191"/>
      <c r="C85" s="256" t="s">
        <v>683</v>
      </c>
      <c r="D85" s="158"/>
      <c r="E85" s="170"/>
      <c r="F85" s="499">
        <f>IF(E85&gt;0,VLOOKUP($E85,Codes!$F$2:$G$5,2,FALSE),"")</f>
      </c>
      <c r="G85" s="154"/>
      <c r="H85" s="59"/>
      <c r="I85" s="59"/>
      <c r="J85" s="61"/>
      <c r="K85" s="61"/>
      <c r="L85" s="201">
        <f t="shared" si="2"/>
        <v>0</v>
      </c>
      <c r="M85" s="206"/>
      <c r="N85" s="206"/>
      <c r="O85" s="174" t="str">
        <f t="shared" si="12"/>
        <v> </v>
      </c>
      <c r="P85" s="174" t="str">
        <f t="shared" si="13"/>
        <v> </v>
      </c>
      <c r="Q85" s="174" t="str">
        <f t="shared" si="14"/>
        <v> </v>
      </c>
      <c r="R85" s="174" t="str">
        <f t="shared" si="15"/>
        <v> </v>
      </c>
      <c r="S85" s="244">
        <f t="shared" si="16"/>
        <v>0</v>
      </c>
      <c r="T85" s="133">
        <f t="shared" si="17"/>
        <v>0</v>
      </c>
      <c r="U85" s="175">
        <f t="shared" si="18"/>
        <v>0</v>
      </c>
    </row>
    <row r="86" spans="1:21" s="452" customFormat="1" ht="12.75">
      <c r="A86" s="195"/>
      <c r="B86" s="191"/>
      <c r="C86" s="256" t="s">
        <v>684</v>
      </c>
      <c r="D86" s="158"/>
      <c r="E86" s="170"/>
      <c r="F86" s="499">
        <f>IF(E86&gt;0,VLOOKUP($E86,Codes!$F$2:$G$5,2,FALSE),"")</f>
      </c>
      <c r="G86" s="154"/>
      <c r="H86" s="59"/>
      <c r="I86" s="59"/>
      <c r="J86" s="61"/>
      <c r="K86" s="61"/>
      <c r="L86" s="201">
        <f t="shared" si="2"/>
        <v>0</v>
      </c>
      <c r="M86" s="206"/>
      <c r="N86" s="206"/>
      <c r="O86" s="174" t="str">
        <f t="shared" si="12"/>
        <v> </v>
      </c>
      <c r="P86" s="174" t="str">
        <f t="shared" si="13"/>
        <v> </v>
      </c>
      <c r="Q86" s="174" t="str">
        <f t="shared" si="14"/>
        <v> </v>
      </c>
      <c r="R86" s="174" t="str">
        <f t="shared" si="15"/>
        <v> </v>
      </c>
      <c r="S86" s="244">
        <f t="shared" si="16"/>
        <v>0</v>
      </c>
      <c r="T86" s="133">
        <f t="shared" si="17"/>
        <v>0</v>
      </c>
      <c r="U86" s="175">
        <f t="shared" si="18"/>
        <v>0</v>
      </c>
    </row>
    <row r="87" spans="1:21" s="452" customFormat="1" ht="12.75">
      <c r="A87" s="195"/>
      <c r="B87" s="191"/>
      <c r="C87" s="256" t="s">
        <v>685</v>
      </c>
      <c r="D87" s="158"/>
      <c r="E87" s="170"/>
      <c r="F87" s="499">
        <f>IF(E87&gt;0,VLOOKUP($E87,Codes!$F$2:$G$5,2,FALSE),"")</f>
      </c>
      <c r="G87" s="154"/>
      <c r="H87" s="59"/>
      <c r="I87" s="59"/>
      <c r="J87" s="61"/>
      <c r="K87" s="61"/>
      <c r="L87" s="201">
        <f t="shared" si="2"/>
        <v>0</v>
      </c>
      <c r="M87" s="206"/>
      <c r="N87" s="206"/>
      <c r="O87" s="174" t="str">
        <f t="shared" si="12"/>
        <v> </v>
      </c>
      <c r="P87" s="174" t="str">
        <f t="shared" si="13"/>
        <v> </v>
      </c>
      <c r="Q87" s="174" t="str">
        <f t="shared" si="14"/>
        <v> </v>
      </c>
      <c r="R87" s="174" t="str">
        <f t="shared" si="15"/>
        <v> </v>
      </c>
      <c r="S87" s="244">
        <f t="shared" si="16"/>
        <v>0</v>
      </c>
      <c r="T87" s="133">
        <f t="shared" si="17"/>
        <v>0</v>
      </c>
      <c r="U87" s="175">
        <f t="shared" si="18"/>
        <v>0</v>
      </c>
    </row>
    <row r="88" spans="1:21" s="452" customFormat="1" ht="12.75">
      <c r="A88" s="195"/>
      <c r="B88" s="191"/>
      <c r="C88" s="256" t="s">
        <v>686</v>
      </c>
      <c r="D88" s="158"/>
      <c r="E88" s="170"/>
      <c r="F88" s="499">
        <f>IF(E88&gt;0,VLOOKUP($E88,Codes!$F$2:$G$5,2,FALSE),"")</f>
      </c>
      <c r="G88" s="154"/>
      <c r="H88" s="59"/>
      <c r="I88" s="59"/>
      <c r="J88" s="61"/>
      <c r="K88" s="61"/>
      <c r="L88" s="201">
        <f t="shared" si="2"/>
        <v>0</v>
      </c>
      <c r="M88" s="206"/>
      <c r="N88" s="206"/>
      <c r="O88" s="174" t="str">
        <f t="shared" si="12"/>
        <v> </v>
      </c>
      <c r="P88" s="174" t="str">
        <f t="shared" si="13"/>
        <v> </v>
      </c>
      <c r="Q88" s="174" t="str">
        <f t="shared" si="14"/>
        <v> </v>
      </c>
      <c r="R88" s="174" t="str">
        <f t="shared" si="15"/>
        <v> </v>
      </c>
      <c r="S88" s="244">
        <f t="shared" si="16"/>
        <v>0</v>
      </c>
      <c r="T88" s="133">
        <f t="shared" si="17"/>
        <v>0</v>
      </c>
      <c r="U88" s="175">
        <f t="shared" si="18"/>
        <v>0</v>
      </c>
    </row>
    <row r="89" spans="1:21" s="452" customFormat="1" ht="12.75">
      <c r="A89" s="195"/>
      <c r="B89" s="191"/>
      <c r="C89" s="256" t="s">
        <v>687</v>
      </c>
      <c r="D89" s="158"/>
      <c r="E89" s="170"/>
      <c r="F89" s="499">
        <f>IF(E89&gt;0,VLOOKUP($E89,Codes!$F$2:$G$5,2,FALSE),"")</f>
      </c>
      <c r="G89" s="154"/>
      <c r="H89" s="59"/>
      <c r="I89" s="59"/>
      <c r="J89" s="61"/>
      <c r="K89" s="61"/>
      <c r="L89" s="201">
        <f t="shared" si="2"/>
        <v>0</v>
      </c>
      <c r="M89" s="206"/>
      <c r="N89" s="206"/>
      <c r="O89" s="174" t="str">
        <f t="shared" si="12"/>
        <v> </v>
      </c>
      <c r="P89" s="174" t="str">
        <f t="shared" si="13"/>
        <v> </v>
      </c>
      <c r="Q89" s="174" t="str">
        <f t="shared" si="14"/>
        <v> </v>
      </c>
      <c r="R89" s="174" t="str">
        <f t="shared" si="15"/>
        <v> </v>
      </c>
      <c r="S89" s="244">
        <f t="shared" si="16"/>
        <v>0</v>
      </c>
      <c r="T89" s="133">
        <f t="shared" si="17"/>
        <v>0</v>
      </c>
      <c r="U89" s="175">
        <f t="shared" si="18"/>
        <v>0</v>
      </c>
    </row>
    <row r="90" spans="1:21" s="452" customFormat="1" ht="12.75">
      <c r="A90" s="195"/>
      <c r="B90" s="191"/>
      <c r="C90" s="256" t="s">
        <v>688</v>
      </c>
      <c r="D90" s="158"/>
      <c r="E90" s="170"/>
      <c r="F90" s="499">
        <f>IF(E90&gt;0,VLOOKUP($E90,Codes!$F$2:$G$5,2,FALSE),"")</f>
      </c>
      <c r="G90" s="154"/>
      <c r="H90" s="59"/>
      <c r="I90" s="59"/>
      <c r="J90" s="61"/>
      <c r="K90" s="61"/>
      <c r="L90" s="201">
        <f t="shared" si="2"/>
        <v>0</v>
      </c>
      <c r="M90" s="206"/>
      <c r="N90" s="206"/>
      <c r="O90" s="174" t="str">
        <f t="shared" si="12"/>
        <v> </v>
      </c>
      <c r="P90" s="174" t="str">
        <f t="shared" si="13"/>
        <v> </v>
      </c>
      <c r="Q90" s="174" t="str">
        <f t="shared" si="14"/>
        <v> </v>
      </c>
      <c r="R90" s="174" t="str">
        <f t="shared" si="15"/>
        <v> </v>
      </c>
      <c r="S90" s="244">
        <f t="shared" si="16"/>
        <v>0</v>
      </c>
      <c r="T90" s="133">
        <f t="shared" si="17"/>
        <v>0</v>
      </c>
      <c r="U90" s="175">
        <f t="shared" si="18"/>
        <v>0</v>
      </c>
    </row>
    <row r="91" spans="1:21" s="452" customFormat="1" ht="12.75">
      <c r="A91" s="195"/>
      <c r="B91" s="191"/>
      <c r="C91" s="256" t="s">
        <v>689</v>
      </c>
      <c r="D91" s="158"/>
      <c r="E91" s="170"/>
      <c r="F91" s="499">
        <f>IF(E91&gt;0,VLOOKUP($E91,Codes!$F$2:$G$5,2,FALSE),"")</f>
      </c>
      <c r="G91" s="154"/>
      <c r="H91" s="59"/>
      <c r="I91" s="59"/>
      <c r="J91" s="61"/>
      <c r="K91" s="61"/>
      <c r="L91" s="201">
        <f t="shared" si="2"/>
        <v>0</v>
      </c>
      <c r="M91" s="206"/>
      <c r="N91" s="206"/>
      <c r="O91" s="174" t="str">
        <f t="shared" si="12"/>
        <v> </v>
      </c>
      <c r="P91" s="174" t="str">
        <f t="shared" si="13"/>
        <v> </v>
      </c>
      <c r="Q91" s="174" t="str">
        <f t="shared" si="14"/>
        <v> </v>
      </c>
      <c r="R91" s="174" t="str">
        <f t="shared" si="15"/>
        <v> </v>
      </c>
      <c r="S91" s="244">
        <f t="shared" si="16"/>
        <v>0</v>
      </c>
      <c r="T91" s="133">
        <f t="shared" si="17"/>
        <v>0</v>
      </c>
      <c r="U91" s="175">
        <f t="shared" si="18"/>
        <v>0</v>
      </c>
    </row>
    <row r="92" spans="1:21" s="452" customFormat="1" ht="12.75">
      <c r="A92" s="195"/>
      <c r="B92" s="191"/>
      <c r="C92" s="256" t="s">
        <v>690</v>
      </c>
      <c r="D92" s="158"/>
      <c r="E92" s="170"/>
      <c r="F92" s="499">
        <f>IF(E92&gt;0,VLOOKUP($E92,Codes!$F$2:$G$5,2,FALSE),"")</f>
      </c>
      <c r="G92" s="154"/>
      <c r="H92" s="59"/>
      <c r="I92" s="59"/>
      <c r="J92" s="61"/>
      <c r="K92" s="61"/>
      <c r="L92" s="201">
        <f t="shared" si="2"/>
        <v>0</v>
      </c>
      <c r="M92" s="206"/>
      <c r="N92" s="206"/>
      <c r="O92" s="174" t="str">
        <f t="shared" si="12"/>
        <v> </v>
      </c>
      <c r="P92" s="174" t="str">
        <f t="shared" si="13"/>
        <v> </v>
      </c>
      <c r="Q92" s="174" t="str">
        <f t="shared" si="14"/>
        <v> </v>
      </c>
      <c r="R92" s="174" t="str">
        <f t="shared" si="15"/>
        <v> </v>
      </c>
      <c r="S92" s="244">
        <f t="shared" si="16"/>
        <v>0</v>
      </c>
      <c r="T92" s="133">
        <f t="shared" si="17"/>
        <v>0</v>
      </c>
      <c r="U92" s="175">
        <f t="shared" si="18"/>
        <v>0</v>
      </c>
    </row>
    <row r="93" spans="1:21" s="452" customFormat="1" ht="12.75">
      <c r="A93" s="195"/>
      <c r="B93" s="191"/>
      <c r="C93" s="256" t="s">
        <v>691</v>
      </c>
      <c r="D93" s="158"/>
      <c r="E93" s="170"/>
      <c r="F93" s="499">
        <f>IF(E93&gt;0,VLOOKUP($E93,Codes!$F$2:$G$5,2,FALSE),"")</f>
      </c>
      <c r="G93" s="154"/>
      <c r="H93" s="59"/>
      <c r="I93" s="59"/>
      <c r="J93" s="61"/>
      <c r="K93" s="61"/>
      <c r="L93" s="201">
        <f t="shared" si="2"/>
        <v>0</v>
      </c>
      <c r="M93" s="206"/>
      <c r="N93" s="206"/>
      <c r="O93" s="174" t="str">
        <f t="shared" si="12"/>
        <v> </v>
      </c>
      <c r="P93" s="174" t="str">
        <f t="shared" si="13"/>
        <v> </v>
      </c>
      <c r="Q93" s="174" t="str">
        <f t="shared" si="14"/>
        <v> </v>
      </c>
      <c r="R93" s="174" t="str">
        <f t="shared" si="15"/>
        <v> </v>
      </c>
      <c r="S93" s="244">
        <f t="shared" si="16"/>
        <v>0</v>
      </c>
      <c r="T93" s="133">
        <f t="shared" si="17"/>
        <v>0</v>
      </c>
      <c r="U93" s="175">
        <f t="shared" si="18"/>
        <v>0</v>
      </c>
    </row>
    <row r="94" spans="1:21" s="452" customFormat="1" ht="12.75">
      <c r="A94" s="195"/>
      <c r="B94" s="191"/>
      <c r="C94" s="256" t="s">
        <v>692</v>
      </c>
      <c r="D94" s="158"/>
      <c r="E94" s="170"/>
      <c r="F94" s="499">
        <f>IF(E94&gt;0,VLOOKUP($E94,Codes!$F$2:$G$5,2,FALSE),"")</f>
      </c>
      <c r="G94" s="154"/>
      <c r="H94" s="59"/>
      <c r="I94" s="59"/>
      <c r="J94" s="61"/>
      <c r="K94" s="61"/>
      <c r="L94" s="201">
        <f t="shared" si="2"/>
        <v>0</v>
      </c>
      <c r="M94" s="206"/>
      <c r="N94" s="206"/>
      <c r="O94" s="174" t="str">
        <f t="shared" si="12"/>
        <v> </v>
      </c>
      <c r="P94" s="174" t="str">
        <f t="shared" si="13"/>
        <v> </v>
      </c>
      <c r="Q94" s="174" t="str">
        <f t="shared" si="14"/>
        <v> </v>
      </c>
      <c r="R94" s="174" t="str">
        <f t="shared" si="15"/>
        <v> </v>
      </c>
      <c r="S94" s="244">
        <f t="shared" si="16"/>
        <v>0</v>
      </c>
      <c r="T94" s="133">
        <f t="shared" si="17"/>
        <v>0</v>
      </c>
      <c r="U94" s="175">
        <f t="shared" si="18"/>
        <v>0</v>
      </c>
    </row>
    <row r="95" spans="1:21" s="452" customFormat="1" ht="12.75">
      <c r="A95" s="195"/>
      <c r="B95" s="191"/>
      <c r="C95" s="256" t="s">
        <v>693</v>
      </c>
      <c r="D95" s="158"/>
      <c r="E95" s="170"/>
      <c r="F95" s="499">
        <f>IF(E95&gt;0,VLOOKUP($E95,Codes!$F$2:$G$5,2,FALSE),"")</f>
      </c>
      <c r="G95" s="154"/>
      <c r="H95" s="59"/>
      <c r="I95" s="59"/>
      <c r="J95" s="61"/>
      <c r="K95" s="61"/>
      <c r="L95" s="201">
        <f t="shared" si="2"/>
        <v>0</v>
      </c>
      <c r="M95" s="206"/>
      <c r="N95" s="206"/>
      <c r="O95" s="174" t="str">
        <f t="shared" si="12"/>
        <v> </v>
      </c>
      <c r="P95" s="174" t="str">
        <f t="shared" si="13"/>
        <v> </v>
      </c>
      <c r="Q95" s="174" t="str">
        <f t="shared" si="14"/>
        <v> </v>
      </c>
      <c r="R95" s="174" t="str">
        <f t="shared" si="15"/>
        <v> </v>
      </c>
      <c r="S95" s="244">
        <f t="shared" si="16"/>
        <v>0</v>
      </c>
      <c r="T95" s="133">
        <f t="shared" si="17"/>
        <v>0</v>
      </c>
      <c r="U95" s="175">
        <f t="shared" si="18"/>
        <v>0</v>
      </c>
    </row>
    <row r="96" spans="1:21" s="452" customFormat="1" ht="12.75">
      <c r="A96" s="195"/>
      <c r="B96" s="191"/>
      <c r="C96" s="256" t="s">
        <v>694</v>
      </c>
      <c r="D96" s="158"/>
      <c r="E96" s="170"/>
      <c r="F96" s="499">
        <f>IF(E96&gt;0,VLOOKUP($E96,Codes!$F$2:$G$5,2,FALSE),"")</f>
      </c>
      <c r="G96" s="154"/>
      <c r="H96" s="59"/>
      <c r="I96" s="59"/>
      <c r="J96" s="61"/>
      <c r="K96" s="61"/>
      <c r="L96" s="201">
        <f t="shared" si="2"/>
        <v>0</v>
      </c>
      <c r="M96" s="206"/>
      <c r="N96" s="206"/>
      <c r="O96" s="174" t="str">
        <f t="shared" si="12"/>
        <v> </v>
      </c>
      <c r="P96" s="174" t="str">
        <f t="shared" si="13"/>
        <v> </v>
      </c>
      <c r="Q96" s="174" t="str">
        <f t="shared" si="14"/>
        <v> </v>
      </c>
      <c r="R96" s="174" t="str">
        <f t="shared" si="15"/>
        <v> </v>
      </c>
      <c r="S96" s="244">
        <f t="shared" si="16"/>
        <v>0</v>
      </c>
      <c r="T96" s="133">
        <f t="shared" si="17"/>
        <v>0</v>
      </c>
      <c r="U96" s="175">
        <f t="shared" si="18"/>
        <v>0</v>
      </c>
    </row>
    <row r="97" spans="1:21" s="452" customFormat="1" ht="12.75">
      <c r="A97" s="195"/>
      <c r="B97" s="191"/>
      <c r="C97" s="256" t="s">
        <v>695</v>
      </c>
      <c r="D97" s="158"/>
      <c r="E97" s="170"/>
      <c r="F97" s="499">
        <f>IF(E97&gt;0,VLOOKUP($E97,Codes!$F$2:$G$5,2,FALSE),"")</f>
      </c>
      <c r="G97" s="154"/>
      <c r="H97" s="59"/>
      <c r="I97" s="59"/>
      <c r="J97" s="61"/>
      <c r="K97" s="61"/>
      <c r="L97" s="201">
        <f t="shared" si="2"/>
        <v>0</v>
      </c>
      <c r="M97" s="206"/>
      <c r="N97" s="206"/>
      <c r="O97" s="174" t="str">
        <f t="shared" si="12"/>
        <v> </v>
      </c>
      <c r="P97" s="174" t="str">
        <f t="shared" si="13"/>
        <v> </v>
      </c>
      <c r="Q97" s="174" t="str">
        <f t="shared" si="14"/>
        <v> </v>
      </c>
      <c r="R97" s="174" t="str">
        <f t="shared" si="15"/>
        <v> </v>
      </c>
      <c r="S97" s="244">
        <f t="shared" si="16"/>
        <v>0</v>
      </c>
      <c r="T97" s="133">
        <f t="shared" si="17"/>
        <v>0</v>
      </c>
      <c r="U97" s="175">
        <f t="shared" si="18"/>
        <v>0</v>
      </c>
    </row>
    <row r="98" spans="1:21" s="452" customFormat="1" ht="12.75">
      <c r="A98" s="195"/>
      <c r="B98" s="191"/>
      <c r="C98" s="256" t="s">
        <v>696</v>
      </c>
      <c r="D98" s="158"/>
      <c r="E98" s="170"/>
      <c r="F98" s="499">
        <f>IF(E98&gt;0,VLOOKUP($E98,Codes!$F$2:$G$5,2,FALSE),"")</f>
      </c>
      <c r="G98" s="154"/>
      <c r="H98" s="59"/>
      <c r="I98" s="59"/>
      <c r="J98" s="61"/>
      <c r="K98" s="61"/>
      <c r="L98" s="201">
        <f t="shared" si="2"/>
        <v>0</v>
      </c>
      <c r="M98" s="206"/>
      <c r="N98" s="206"/>
      <c r="O98" s="174" t="str">
        <f t="shared" si="12"/>
        <v> </v>
      </c>
      <c r="P98" s="174" t="str">
        <f t="shared" si="13"/>
        <v> </v>
      </c>
      <c r="Q98" s="174" t="str">
        <f t="shared" si="14"/>
        <v> </v>
      </c>
      <c r="R98" s="174" t="str">
        <f t="shared" si="15"/>
        <v> </v>
      </c>
      <c r="S98" s="244">
        <f t="shared" si="16"/>
        <v>0</v>
      </c>
      <c r="T98" s="133">
        <f t="shared" si="17"/>
        <v>0</v>
      </c>
      <c r="U98" s="175">
        <f t="shared" si="18"/>
        <v>0</v>
      </c>
    </row>
    <row r="99" spans="1:21" s="452" customFormat="1" ht="12.75">
      <c r="A99" s="195"/>
      <c r="B99" s="191"/>
      <c r="C99" s="256" t="s">
        <v>697</v>
      </c>
      <c r="D99" s="158"/>
      <c r="E99" s="170"/>
      <c r="F99" s="499">
        <f>IF(E99&gt;0,VLOOKUP($E99,Codes!$F$2:$G$5,2,FALSE),"")</f>
      </c>
      <c r="G99" s="154"/>
      <c r="H99" s="59"/>
      <c r="I99" s="59"/>
      <c r="J99" s="61"/>
      <c r="K99" s="61"/>
      <c r="L99" s="201">
        <f t="shared" si="2"/>
        <v>0</v>
      </c>
      <c r="M99" s="206"/>
      <c r="N99" s="206"/>
      <c r="O99" s="174" t="str">
        <f t="shared" si="12"/>
        <v> </v>
      </c>
      <c r="P99" s="174" t="str">
        <f t="shared" si="13"/>
        <v> </v>
      </c>
      <c r="Q99" s="174" t="str">
        <f t="shared" si="14"/>
        <v> </v>
      </c>
      <c r="R99" s="174" t="str">
        <f t="shared" si="15"/>
        <v> </v>
      </c>
      <c r="S99" s="244">
        <f t="shared" si="16"/>
        <v>0</v>
      </c>
      <c r="T99" s="133">
        <f t="shared" si="17"/>
        <v>0</v>
      </c>
      <c r="U99" s="175">
        <f t="shared" si="18"/>
        <v>0</v>
      </c>
    </row>
    <row r="100" spans="1:21" s="452" customFormat="1" ht="12.75">
      <c r="A100" s="195"/>
      <c r="B100" s="191"/>
      <c r="C100" s="256" t="s">
        <v>698</v>
      </c>
      <c r="D100" s="158"/>
      <c r="E100" s="170"/>
      <c r="F100" s="499">
        <f>IF(E100&gt;0,VLOOKUP($E100,Codes!$F$2:$G$5,2,FALSE),"")</f>
      </c>
      <c r="G100" s="154"/>
      <c r="H100" s="59"/>
      <c r="I100" s="59"/>
      <c r="J100" s="61"/>
      <c r="K100" s="61"/>
      <c r="L100" s="201">
        <f t="shared" si="2"/>
        <v>0</v>
      </c>
      <c r="M100" s="206"/>
      <c r="N100" s="206"/>
      <c r="O100" s="174" t="str">
        <f t="shared" si="12"/>
        <v> </v>
      </c>
      <c r="P100" s="174" t="str">
        <f t="shared" si="13"/>
        <v> </v>
      </c>
      <c r="Q100" s="174" t="str">
        <f t="shared" si="14"/>
        <v> </v>
      </c>
      <c r="R100" s="174" t="str">
        <f t="shared" si="15"/>
        <v> </v>
      </c>
      <c r="S100" s="244">
        <f t="shared" si="16"/>
        <v>0</v>
      </c>
      <c r="T100" s="133">
        <f t="shared" si="17"/>
        <v>0</v>
      </c>
      <c r="U100" s="175">
        <f t="shared" si="18"/>
        <v>0</v>
      </c>
    </row>
    <row r="101" spans="1:21" s="452" customFormat="1" ht="12.75">
      <c r="A101" s="195"/>
      <c r="B101" s="191"/>
      <c r="C101" s="256" t="s">
        <v>699</v>
      </c>
      <c r="D101" s="158"/>
      <c r="E101" s="170"/>
      <c r="F101" s="499">
        <f>IF(E101&gt;0,VLOOKUP($E101,Codes!$F$2:$G$5,2,FALSE),"")</f>
      </c>
      <c r="G101" s="154"/>
      <c r="H101" s="59"/>
      <c r="I101" s="59"/>
      <c r="J101" s="61"/>
      <c r="K101" s="61"/>
      <c r="L101" s="201">
        <f t="shared" si="2"/>
        <v>0</v>
      </c>
      <c r="M101" s="206"/>
      <c r="N101" s="206"/>
      <c r="O101" s="174" t="str">
        <f t="shared" si="12"/>
        <v> </v>
      </c>
      <c r="P101" s="174" t="str">
        <f t="shared" si="13"/>
        <v> </v>
      </c>
      <c r="Q101" s="174" t="str">
        <f t="shared" si="14"/>
        <v> </v>
      </c>
      <c r="R101" s="174" t="str">
        <f t="shared" si="15"/>
        <v> </v>
      </c>
      <c r="S101" s="244">
        <f t="shared" si="16"/>
        <v>0</v>
      </c>
      <c r="T101" s="133">
        <f t="shared" si="17"/>
        <v>0</v>
      </c>
      <c r="U101" s="175">
        <f t="shared" si="18"/>
        <v>0</v>
      </c>
    </row>
    <row r="102" spans="1:21" s="452" customFormat="1" ht="12.75">
      <c r="A102" s="195"/>
      <c r="B102" s="191"/>
      <c r="C102" s="256" t="s">
        <v>700</v>
      </c>
      <c r="D102" s="158"/>
      <c r="E102" s="170"/>
      <c r="F102" s="499">
        <f>IF(E102&gt;0,VLOOKUP($E102,Codes!$F$2:$G$5,2,FALSE),"")</f>
      </c>
      <c r="G102" s="154"/>
      <c r="H102" s="59"/>
      <c r="I102" s="59"/>
      <c r="J102" s="61"/>
      <c r="K102" s="61"/>
      <c r="L102" s="201">
        <f t="shared" si="2"/>
        <v>0</v>
      </c>
      <c r="M102" s="206"/>
      <c r="N102" s="206"/>
      <c r="O102" s="174" t="str">
        <f t="shared" si="12"/>
        <v> </v>
      </c>
      <c r="P102" s="174" t="str">
        <f t="shared" si="13"/>
        <v> </v>
      </c>
      <c r="Q102" s="174" t="str">
        <f t="shared" si="14"/>
        <v> </v>
      </c>
      <c r="R102" s="174" t="str">
        <f t="shared" si="15"/>
        <v> </v>
      </c>
      <c r="S102" s="244">
        <f t="shared" si="16"/>
        <v>0</v>
      </c>
      <c r="T102" s="133">
        <f t="shared" si="17"/>
        <v>0</v>
      </c>
      <c r="U102" s="175">
        <f t="shared" si="18"/>
        <v>0</v>
      </c>
    </row>
    <row r="103" spans="1:21" s="452" customFormat="1" ht="12.75">
      <c r="A103" s="195"/>
      <c r="B103" s="191"/>
      <c r="C103" s="256" t="s">
        <v>701</v>
      </c>
      <c r="D103" s="158"/>
      <c r="E103" s="170"/>
      <c r="F103" s="499">
        <f>IF(E103&gt;0,VLOOKUP($E103,Codes!$F$2:$G$5,2,FALSE),"")</f>
      </c>
      <c r="G103" s="154"/>
      <c r="H103" s="59"/>
      <c r="I103" s="59"/>
      <c r="J103" s="61"/>
      <c r="K103" s="61"/>
      <c r="L103" s="201">
        <f t="shared" si="2"/>
        <v>0</v>
      </c>
      <c r="M103" s="206"/>
      <c r="N103" s="206"/>
      <c r="O103" s="174" t="str">
        <f aca="true" t="shared" si="19" ref="O103:O126">IF(F103=1,IF(K103&gt;LOOKUP(B103,ORIGIN,MANAGER),-(LOOKUP(B103,ORIGIN,MANAGER)-K103)*J103,0)," ")</f>
        <v> </v>
      </c>
      <c r="P103" s="174" t="str">
        <f aca="true" t="shared" si="20" ref="P103:P126">IF(F103=2,IF(K103&gt;LOOKUP(B103,ORIGIN,RESEARCHER),-(LOOKUP(B103,ORIGIN,RESEARCHER)-K103)*J103,0)," ")</f>
        <v> </v>
      </c>
      <c r="Q103" s="174" t="str">
        <f aca="true" t="shared" si="21" ref="Q103:Q126">IF(F103=3,IF(K103&gt;LOOKUP(B103,ORIGIN,TECHNICAL),-(LOOKUP(B103,ORIGIN,TECHNICAL)-K103)*J103,0)," ")</f>
        <v> </v>
      </c>
      <c r="R103" s="174" t="str">
        <f aca="true" t="shared" si="22" ref="R103:R126">IF(F103=4,IF(K103&gt;LOOKUP(B103,ORIGIN,ADMINISTRATIVE),-(LOOKUP(B103,ORIGIN,ADMINISTRATIVE)-K103)*J103,0)," ")</f>
        <v> </v>
      </c>
      <c r="S103" s="244">
        <f t="shared" si="16"/>
        <v>0</v>
      </c>
      <c r="T103" s="133">
        <f t="shared" si="17"/>
        <v>0</v>
      </c>
      <c r="U103" s="175">
        <f t="shared" si="18"/>
        <v>0</v>
      </c>
    </row>
    <row r="104" spans="1:21" s="452" customFormat="1" ht="12.75">
      <c r="A104" s="195"/>
      <c r="B104" s="191"/>
      <c r="C104" s="256" t="s">
        <v>702</v>
      </c>
      <c r="D104" s="158"/>
      <c r="E104" s="170"/>
      <c r="F104" s="499">
        <f>IF(E104&gt;0,VLOOKUP($E104,Codes!$F$2:$G$5,2,FALSE),"")</f>
      </c>
      <c r="G104" s="154"/>
      <c r="H104" s="59"/>
      <c r="I104" s="59"/>
      <c r="J104" s="61"/>
      <c r="K104" s="61"/>
      <c r="L104" s="201">
        <f t="shared" si="2"/>
        <v>0</v>
      </c>
      <c r="M104" s="206"/>
      <c r="N104" s="206"/>
      <c r="O104" s="174" t="str">
        <f t="shared" si="19"/>
        <v> </v>
      </c>
      <c r="P104" s="174" t="str">
        <f t="shared" si="20"/>
        <v> </v>
      </c>
      <c r="Q104" s="174" t="str">
        <f t="shared" si="21"/>
        <v> </v>
      </c>
      <c r="R104" s="174" t="str">
        <f t="shared" si="22"/>
        <v> </v>
      </c>
      <c r="S104" s="244">
        <f t="shared" si="16"/>
        <v>0</v>
      </c>
      <c r="T104" s="133">
        <f t="shared" si="17"/>
        <v>0</v>
      </c>
      <c r="U104" s="175">
        <f t="shared" si="18"/>
        <v>0</v>
      </c>
    </row>
    <row r="105" spans="1:21" s="452" customFormat="1" ht="12.75">
      <c r="A105" s="195"/>
      <c r="B105" s="191"/>
      <c r="C105" s="256" t="s">
        <v>703</v>
      </c>
      <c r="D105" s="158"/>
      <c r="E105" s="170"/>
      <c r="F105" s="499">
        <f>IF(E105&gt;0,VLOOKUP($E105,Codes!$F$2:$G$5,2,FALSE),"")</f>
      </c>
      <c r="G105" s="154"/>
      <c r="H105" s="59"/>
      <c r="I105" s="59"/>
      <c r="J105" s="61"/>
      <c r="K105" s="61"/>
      <c r="L105" s="201">
        <f t="shared" si="2"/>
        <v>0</v>
      </c>
      <c r="M105" s="206"/>
      <c r="N105" s="206"/>
      <c r="O105" s="174" t="str">
        <f t="shared" si="19"/>
        <v> </v>
      </c>
      <c r="P105" s="174" t="str">
        <f t="shared" si="20"/>
        <v> </v>
      </c>
      <c r="Q105" s="174" t="str">
        <f t="shared" si="21"/>
        <v> </v>
      </c>
      <c r="R105" s="174" t="str">
        <f t="shared" si="22"/>
        <v> </v>
      </c>
      <c r="S105" s="244">
        <f t="shared" si="16"/>
        <v>0</v>
      </c>
      <c r="T105" s="133">
        <f t="shared" si="17"/>
        <v>0</v>
      </c>
      <c r="U105" s="175">
        <f t="shared" si="18"/>
        <v>0</v>
      </c>
    </row>
    <row r="106" spans="1:21" s="452" customFormat="1" ht="12.75">
      <c r="A106" s="195"/>
      <c r="B106" s="191"/>
      <c r="C106" s="256" t="s">
        <v>704</v>
      </c>
      <c r="D106" s="158"/>
      <c r="E106" s="170"/>
      <c r="F106" s="499">
        <f>IF(E106&gt;0,VLOOKUP($E106,Codes!$F$2:$G$5,2,FALSE),"")</f>
      </c>
      <c r="G106" s="154"/>
      <c r="H106" s="59"/>
      <c r="I106" s="59"/>
      <c r="J106" s="62"/>
      <c r="K106" s="62"/>
      <c r="L106" s="202">
        <f t="shared" si="2"/>
        <v>0</v>
      </c>
      <c r="M106" s="206"/>
      <c r="N106" s="206"/>
      <c r="O106" s="174" t="str">
        <f t="shared" si="19"/>
        <v> </v>
      </c>
      <c r="P106" s="174" t="str">
        <f t="shared" si="20"/>
        <v> </v>
      </c>
      <c r="Q106" s="174" t="str">
        <f t="shared" si="21"/>
        <v> </v>
      </c>
      <c r="R106" s="174" t="str">
        <f t="shared" si="22"/>
        <v> </v>
      </c>
      <c r="S106" s="244">
        <f t="shared" si="16"/>
        <v>0</v>
      </c>
      <c r="T106" s="133">
        <f t="shared" si="17"/>
        <v>0</v>
      </c>
      <c r="U106" s="175">
        <f t="shared" si="18"/>
        <v>0</v>
      </c>
    </row>
    <row r="107" spans="1:21" s="452" customFormat="1" ht="12.75">
      <c r="A107" s="195"/>
      <c r="B107" s="191"/>
      <c r="C107" s="256" t="s">
        <v>705</v>
      </c>
      <c r="D107" s="158"/>
      <c r="E107" s="170"/>
      <c r="F107" s="499">
        <f>IF(E107&gt;0,VLOOKUP($E107,Codes!$F$2:$G$5,2,FALSE),"")</f>
      </c>
      <c r="G107" s="154"/>
      <c r="H107" s="59"/>
      <c r="I107" s="59"/>
      <c r="J107" s="61"/>
      <c r="K107" s="61"/>
      <c r="L107" s="201">
        <f t="shared" si="2"/>
        <v>0</v>
      </c>
      <c r="M107" s="206"/>
      <c r="N107" s="206"/>
      <c r="O107" s="174" t="str">
        <f t="shared" si="19"/>
        <v> </v>
      </c>
      <c r="P107" s="174" t="str">
        <f t="shared" si="20"/>
        <v> </v>
      </c>
      <c r="Q107" s="174" t="str">
        <f t="shared" si="21"/>
        <v> </v>
      </c>
      <c r="R107" s="174" t="str">
        <f t="shared" si="22"/>
        <v> </v>
      </c>
      <c r="S107" s="244">
        <f t="shared" si="16"/>
        <v>0</v>
      </c>
      <c r="T107" s="133">
        <f t="shared" si="17"/>
        <v>0</v>
      </c>
      <c r="U107" s="175">
        <f t="shared" si="18"/>
        <v>0</v>
      </c>
    </row>
    <row r="108" spans="1:21" s="452" customFormat="1" ht="12.75">
      <c r="A108" s="195"/>
      <c r="B108" s="191"/>
      <c r="C108" s="256" t="s">
        <v>706</v>
      </c>
      <c r="D108" s="158"/>
      <c r="E108" s="170"/>
      <c r="F108" s="499">
        <f>IF(E108&gt;0,VLOOKUP($E108,Codes!$F$2:$G$5,2,FALSE),"")</f>
      </c>
      <c r="G108" s="154"/>
      <c r="H108" s="59"/>
      <c r="I108" s="59"/>
      <c r="J108" s="62"/>
      <c r="K108" s="62"/>
      <c r="L108" s="202">
        <f t="shared" si="2"/>
        <v>0</v>
      </c>
      <c r="M108" s="206"/>
      <c r="N108" s="206"/>
      <c r="O108" s="174" t="str">
        <f t="shared" si="19"/>
        <v> </v>
      </c>
      <c r="P108" s="174" t="str">
        <f t="shared" si="20"/>
        <v> </v>
      </c>
      <c r="Q108" s="174" t="str">
        <f t="shared" si="21"/>
        <v> </v>
      </c>
      <c r="R108" s="174" t="str">
        <f t="shared" si="22"/>
        <v> </v>
      </c>
      <c r="S108" s="244">
        <f t="shared" si="16"/>
        <v>0</v>
      </c>
      <c r="T108" s="133">
        <f t="shared" si="17"/>
        <v>0</v>
      </c>
      <c r="U108" s="175">
        <f t="shared" si="18"/>
        <v>0</v>
      </c>
    </row>
    <row r="109" spans="1:21" s="452" customFormat="1" ht="12.75">
      <c r="A109" s="195"/>
      <c r="B109" s="191"/>
      <c r="C109" s="256" t="s">
        <v>707</v>
      </c>
      <c r="D109" s="158"/>
      <c r="E109" s="170"/>
      <c r="F109" s="499">
        <f>IF(E109&gt;0,VLOOKUP($E109,Codes!$F$2:$G$5,2,FALSE),"")</f>
      </c>
      <c r="G109" s="154"/>
      <c r="H109" s="59"/>
      <c r="I109" s="59"/>
      <c r="J109" s="61"/>
      <c r="K109" s="61"/>
      <c r="L109" s="201">
        <f t="shared" si="2"/>
        <v>0</v>
      </c>
      <c r="M109" s="206"/>
      <c r="N109" s="206"/>
      <c r="O109" s="174" t="str">
        <f t="shared" si="19"/>
        <v> </v>
      </c>
      <c r="P109" s="174" t="str">
        <f t="shared" si="20"/>
        <v> </v>
      </c>
      <c r="Q109" s="174" t="str">
        <f t="shared" si="21"/>
        <v> </v>
      </c>
      <c r="R109" s="174" t="str">
        <f t="shared" si="22"/>
        <v> </v>
      </c>
      <c r="S109" s="244">
        <f t="shared" si="16"/>
        <v>0</v>
      </c>
      <c r="T109" s="133">
        <f t="shared" si="17"/>
        <v>0</v>
      </c>
      <c r="U109" s="175">
        <f t="shared" si="18"/>
        <v>0</v>
      </c>
    </row>
    <row r="110" spans="1:21" s="452" customFormat="1" ht="12.75">
      <c r="A110" s="195"/>
      <c r="B110" s="191"/>
      <c r="C110" s="256" t="s">
        <v>708</v>
      </c>
      <c r="D110" s="158"/>
      <c r="E110" s="170"/>
      <c r="F110" s="499">
        <f>IF(E110&gt;0,VLOOKUP($E110,Codes!$F$2:$G$5,2,FALSE),"")</f>
      </c>
      <c r="G110" s="154"/>
      <c r="H110" s="59"/>
      <c r="I110" s="59"/>
      <c r="J110" s="62"/>
      <c r="K110" s="62"/>
      <c r="L110" s="202">
        <f t="shared" si="2"/>
        <v>0</v>
      </c>
      <c r="M110" s="206"/>
      <c r="N110" s="206"/>
      <c r="O110" s="174" t="str">
        <f t="shared" si="19"/>
        <v> </v>
      </c>
      <c r="P110" s="174" t="str">
        <f t="shared" si="20"/>
        <v> </v>
      </c>
      <c r="Q110" s="174" t="str">
        <f t="shared" si="21"/>
        <v> </v>
      </c>
      <c r="R110" s="174" t="str">
        <f t="shared" si="22"/>
        <v> </v>
      </c>
      <c r="S110" s="244">
        <f t="shared" si="16"/>
        <v>0</v>
      </c>
      <c r="T110" s="133">
        <f t="shared" si="17"/>
        <v>0</v>
      </c>
      <c r="U110" s="175">
        <f t="shared" si="18"/>
        <v>0</v>
      </c>
    </row>
    <row r="111" spans="1:21" s="452" customFormat="1" ht="12.75">
      <c r="A111" s="195"/>
      <c r="B111" s="191"/>
      <c r="C111" s="256" t="s">
        <v>709</v>
      </c>
      <c r="D111" s="158"/>
      <c r="E111" s="170"/>
      <c r="F111" s="499">
        <f>IF(E111&gt;0,VLOOKUP($E111,Codes!$F$2:$G$5,2,FALSE),"")</f>
      </c>
      <c r="G111" s="154"/>
      <c r="H111" s="59"/>
      <c r="I111" s="59"/>
      <c r="J111" s="61"/>
      <c r="K111" s="61"/>
      <c r="L111" s="201">
        <f t="shared" si="2"/>
        <v>0</v>
      </c>
      <c r="M111" s="206"/>
      <c r="N111" s="206"/>
      <c r="O111" s="174" t="str">
        <f t="shared" si="19"/>
        <v> </v>
      </c>
      <c r="P111" s="174" t="str">
        <f t="shared" si="20"/>
        <v> </v>
      </c>
      <c r="Q111" s="174" t="str">
        <f t="shared" si="21"/>
        <v> </v>
      </c>
      <c r="R111" s="174" t="str">
        <f t="shared" si="22"/>
        <v> </v>
      </c>
      <c r="S111" s="244">
        <f t="shared" si="16"/>
        <v>0</v>
      </c>
      <c r="T111" s="133">
        <f t="shared" si="17"/>
        <v>0</v>
      </c>
      <c r="U111" s="175">
        <f t="shared" si="18"/>
        <v>0</v>
      </c>
    </row>
    <row r="112" spans="1:21" s="452" customFormat="1" ht="12.75">
      <c r="A112" s="195"/>
      <c r="B112" s="191"/>
      <c r="C112" s="256" t="s">
        <v>710</v>
      </c>
      <c r="D112" s="158"/>
      <c r="E112" s="170"/>
      <c r="F112" s="499">
        <f>IF(E112&gt;0,VLOOKUP($E112,Codes!$F$2:$G$5,2,FALSE),"")</f>
      </c>
      <c r="G112" s="154"/>
      <c r="H112" s="59"/>
      <c r="I112" s="59"/>
      <c r="J112" s="62"/>
      <c r="K112" s="62"/>
      <c r="L112" s="202">
        <f t="shared" si="2"/>
        <v>0</v>
      </c>
      <c r="M112" s="206"/>
      <c r="N112" s="206"/>
      <c r="O112" s="174" t="str">
        <f t="shared" si="19"/>
        <v> </v>
      </c>
      <c r="P112" s="174" t="str">
        <f t="shared" si="20"/>
        <v> </v>
      </c>
      <c r="Q112" s="174" t="str">
        <f t="shared" si="21"/>
        <v> </v>
      </c>
      <c r="R112" s="174" t="str">
        <f t="shared" si="22"/>
        <v> </v>
      </c>
      <c r="S112" s="244">
        <f t="shared" si="16"/>
        <v>0</v>
      </c>
      <c r="T112" s="133">
        <f t="shared" si="17"/>
        <v>0</v>
      </c>
      <c r="U112" s="175">
        <f t="shared" si="18"/>
        <v>0</v>
      </c>
    </row>
    <row r="113" spans="1:21" s="452" customFormat="1" ht="12.75">
      <c r="A113" s="195"/>
      <c r="B113" s="191"/>
      <c r="C113" s="256" t="s">
        <v>711</v>
      </c>
      <c r="D113" s="158"/>
      <c r="E113" s="170"/>
      <c r="F113" s="499">
        <f>IF(E113&gt;0,VLOOKUP($E113,Codes!$F$2:$G$5,2,FALSE),"")</f>
      </c>
      <c r="G113" s="154"/>
      <c r="H113" s="59"/>
      <c r="I113" s="59"/>
      <c r="J113" s="61"/>
      <c r="K113" s="61"/>
      <c r="L113" s="201">
        <f t="shared" si="2"/>
        <v>0</v>
      </c>
      <c r="M113" s="206"/>
      <c r="N113" s="206"/>
      <c r="O113" s="174" t="str">
        <f t="shared" si="19"/>
        <v> </v>
      </c>
      <c r="P113" s="174" t="str">
        <f t="shared" si="20"/>
        <v> </v>
      </c>
      <c r="Q113" s="174" t="str">
        <f t="shared" si="21"/>
        <v> </v>
      </c>
      <c r="R113" s="174" t="str">
        <f t="shared" si="22"/>
        <v> </v>
      </c>
      <c r="S113" s="244">
        <f t="shared" si="16"/>
        <v>0</v>
      </c>
      <c r="T113" s="133">
        <f t="shared" si="17"/>
        <v>0</v>
      </c>
      <c r="U113" s="175">
        <f t="shared" si="18"/>
        <v>0</v>
      </c>
    </row>
    <row r="114" spans="1:21" s="452" customFormat="1" ht="12.75">
      <c r="A114" s="195"/>
      <c r="B114" s="191"/>
      <c r="C114" s="256" t="s">
        <v>712</v>
      </c>
      <c r="D114" s="158"/>
      <c r="E114" s="170"/>
      <c r="F114" s="499">
        <f>IF(E114&gt;0,VLOOKUP($E114,Codes!$F$2:$G$5,2,FALSE),"")</f>
      </c>
      <c r="G114" s="154"/>
      <c r="H114" s="59"/>
      <c r="I114" s="59"/>
      <c r="J114" s="63"/>
      <c r="K114" s="63"/>
      <c r="L114" s="203">
        <f t="shared" si="2"/>
        <v>0</v>
      </c>
      <c r="M114" s="206"/>
      <c r="N114" s="206"/>
      <c r="O114" s="174" t="str">
        <f t="shared" si="19"/>
        <v> </v>
      </c>
      <c r="P114" s="174" t="str">
        <f t="shared" si="20"/>
        <v> </v>
      </c>
      <c r="Q114" s="174" t="str">
        <f t="shared" si="21"/>
        <v> </v>
      </c>
      <c r="R114" s="174" t="str">
        <f t="shared" si="22"/>
        <v> </v>
      </c>
      <c r="S114" s="244">
        <f t="shared" si="16"/>
        <v>0</v>
      </c>
      <c r="T114" s="133">
        <f t="shared" si="17"/>
        <v>0</v>
      </c>
      <c r="U114" s="175">
        <f t="shared" si="18"/>
        <v>0</v>
      </c>
    </row>
    <row r="115" spans="1:21" s="452" customFormat="1" ht="12.75">
      <c r="A115" s="196"/>
      <c r="B115" s="192"/>
      <c r="C115" s="257" t="s">
        <v>713</v>
      </c>
      <c r="D115" s="159"/>
      <c r="E115" s="170"/>
      <c r="F115" s="500">
        <f>IF(E115&gt;0,VLOOKUP($E115,Codes!$F$2:$G$5,2,FALSE),"")</f>
      </c>
      <c r="G115" s="155"/>
      <c r="H115" s="64"/>
      <c r="I115" s="64"/>
      <c r="J115" s="61"/>
      <c r="K115" s="61"/>
      <c r="L115" s="201">
        <f t="shared" si="2"/>
        <v>0</v>
      </c>
      <c r="M115" s="206"/>
      <c r="N115" s="206"/>
      <c r="O115" s="174" t="str">
        <f t="shared" si="19"/>
        <v> </v>
      </c>
      <c r="P115" s="174" t="str">
        <f t="shared" si="20"/>
        <v> </v>
      </c>
      <c r="Q115" s="174" t="str">
        <f t="shared" si="21"/>
        <v> </v>
      </c>
      <c r="R115" s="174" t="str">
        <f t="shared" si="22"/>
        <v> </v>
      </c>
      <c r="S115" s="244">
        <f t="shared" si="16"/>
        <v>0</v>
      </c>
      <c r="T115" s="133">
        <f t="shared" si="17"/>
        <v>0</v>
      </c>
      <c r="U115" s="175">
        <f t="shared" si="18"/>
        <v>0</v>
      </c>
    </row>
    <row r="116" spans="1:21" s="452" customFormat="1" ht="12.75">
      <c r="A116" s="196"/>
      <c r="B116" s="192"/>
      <c r="C116" s="257" t="s">
        <v>714</v>
      </c>
      <c r="D116" s="159"/>
      <c r="E116" s="170"/>
      <c r="F116" s="500">
        <f>IF(E116&gt;0,VLOOKUP($E116,Codes!$F$2:$G$5,2,FALSE),"")</f>
      </c>
      <c r="G116" s="155"/>
      <c r="H116" s="64"/>
      <c r="I116" s="64"/>
      <c r="J116" s="61"/>
      <c r="K116" s="61"/>
      <c r="L116" s="201">
        <f t="shared" si="2"/>
        <v>0</v>
      </c>
      <c r="M116" s="206"/>
      <c r="N116" s="206"/>
      <c r="O116" s="174" t="str">
        <f t="shared" si="19"/>
        <v> </v>
      </c>
      <c r="P116" s="174" t="str">
        <f t="shared" si="20"/>
        <v> </v>
      </c>
      <c r="Q116" s="174" t="str">
        <f t="shared" si="21"/>
        <v> </v>
      </c>
      <c r="R116" s="174" t="str">
        <f t="shared" si="22"/>
        <v> </v>
      </c>
      <c r="S116" s="244">
        <f t="shared" si="16"/>
        <v>0</v>
      </c>
      <c r="T116" s="133">
        <f t="shared" si="17"/>
        <v>0</v>
      </c>
      <c r="U116" s="175">
        <f t="shared" si="18"/>
        <v>0</v>
      </c>
    </row>
    <row r="117" spans="1:21" s="452" customFormat="1" ht="12.75">
      <c r="A117" s="196"/>
      <c r="B117" s="192"/>
      <c r="C117" s="257" t="s">
        <v>715</v>
      </c>
      <c r="D117" s="159"/>
      <c r="E117" s="170"/>
      <c r="F117" s="500">
        <f>IF(E117&gt;0,VLOOKUP($E117,Codes!$F$2:$G$5,2,FALSE),"")</f>
      </c>
      <c r="G117" s="155"/>
      <c r="H117" s="64"/>
      <c r="I117" s="64"/>
      <c r="J117" s="61"/>
      <c r="K117" s="61"/>
      <c r="L117" s="201">
        <f t="shared" si="2"/>
        <v>0</v>
      </c>
      <c r="M117" s="206"/>
      <c r="N117" s="206"/>
      <c r="O117" s="174" t="str">
        <f t="shared" si="19"/>
        <v> </v>
      </c>
      <c r="P117" s="174" t="str">
        <f t="shared" si="20"/>
        <v> </v>
      </c>
      <c r="Q117" s="174" t="str">
        <f t="shared" si="21"/>
        <v> </v>
      </c>
      <c r="R117" s="174" t="str">
        <f t="shared" si="22"/>
        <v> </v>
      </c>
      <c r="S117" s="244">
        <f t="shared" si="16"/>
        <v>0</v>
      </c>
      <c r="T117" s="133">
        <f t="shared" si="17"/>
        <v>0</v>
      </c>
      <c r="U117" s="175">
        <f t="shared" si="18"/>
        <v>0</v>
      </c>
    </row>
    <row r="118" spans="1:21" s="452" customFormat="1" ht="12.75">
      <c r="A118" s="196"/>
      <c r="B118" s="192"/>
      <c r="C118" s="257" t="s">
        <v>716</v>
      </c>
      <c r="D118" s="159"/>
      <c r="E118" s="170"/>
      <c r="F118" s="500">
        <f>IF(E118&gt;0,VLOOKUP($E118,Codes!$F$2:$G$5,2,FALSE),"")</f>
      </c>
      <c r="G118" s="155"/>
      <c r="H118" s="64"/>
      <c r="I118" s="64"/>
      <c r="J118" s="61"/>
      <c r="K118" s="61"/>
      <c r="L118" s="201">
        <f t="shared" si="2"/>
        <v>0</v>
      </c>
      <c r="M118" s="206"/>
      <c r="N118" s="206"/>
      <c r="O118" s="174" t="str">
        <f t="shared" si="19"/>
        <v> </v>
      </c>
      <c r="P118" s="174" t="str">
        <f t="shared" si="20"/>
        <v> </v>
      </c>
      <c r="Q118" s="174" t="str">
        <f t="shared" si="21"/>
        <v> </v>
      </c>
      <c r="R118" s="174" t="str">
        <f t="shared" si="22"/>
        <v> </v>
      </c>
      <c r="S118" s="244">
        <f t="shared" si="16"/>
        <v>0</v>
      </c>
      <c r="T118" s="133">
        <f t="shared" si="17"/>
        <v>0</v>
      </c>
      <c r="U118" s="175">
        <f t="shared" si="18"/>
        <v>0</v>
      </c>
    </row>
    <row r="119" spans="1:21" s="452" customFormat="1" ht="12.75">
      <c r="A119" s="196"/>
      <c r="B119" s="192"/>
      <c r="C119" s="257" t="s">
        <v>717</v>
      </c>
      <c r="D119" s="159"/>
      <c r="E119" s="170"/>
      <c r="F119" s="500">
        <f>IF(E119&gt;0,VLOOKUP($E119,Codes!$F$2:$G$5,2,FALSE),"")</f>
      </c>
      <c r="G119" s="155"/>
      <c r="H119" s="64"/>
      <c r="I119" s="64"/>
      <c r="J119" s="61"/>
      <c r="K119" s="61"/>
      <c r="L119" s="201">
        <f t="shared" si="2"/>
        <v>0</v>
      </c>
      <c r="M119" s="206"/>
      <c r="N119" s="206"/>
      <c r="O119" s="174" t="str">
        <f t="shared" si="19"/>
        <v> </v>
      </c>
      <c r="P119" s="174" t="str">
        <f t="shared" si="20"/>
        <v> </v>
      </c>
      <c r="Q119" s="174" t="str">
        <f t="shared" si="21"/>
        <v> </v>
      </c>
      <c r="R119" s="174" t="str">
        <f t="shared" si="22"/>
        <v> </v>
      </c>
      <c r="S119" s="244">
        <f t="shared" si="16"/>
        <v>0</v>
      </c>
      <c r="T119" s="133">
        <f t="shared" si="17"/>
        <v>0</v>
      </c>
      <c r="U119" s="175">
        <f t="shared" si="18"/>
        <v>0</v>
      </c>
    </row>
    <row r="120" spans="1:21" s="452" customFormat="1" ht="12.75">
      <c r="A120" s="196"/>
      <c r="B120" s="192"/>
      <c r="C120" s="257" t="s">
        <v>718</v>
      </c>
      <c r="D120" s="159"/>
      <c r="E120" s="170"/>
      <c r="F120" s="500">
        <f>IF(E120&gt;0,VLOOKUP($E120,Codes!$F$2:$G$5,2,FALSE),"")</f>
      </c>
      <c r="G120" s="155"/>
      <c r="H120" s="64"/>
      <c r="I120" s="64"/>
      <c r="J120" s="61"/>
      <c r="K120" s="61"/>
      <c r="L120" s="201">
        <f>J120*K120</f>
        <v>0</v>
      </c>
      <c r="M120" s="206"/>
      <c r="N120" s="206"/>
      <c r="O120" s="174" t="str">
        <f t="shared" si="19"/>
        <v> </v>
      </c>
      <c r="P120" s="174" t="str">
        <f t="shared" si="20"/>
        <v> </v>
      </c>
      <c r="Q120" s="174" t="str">
        <f t="shared" si="21"/>
        <v> </v>
      </c>
      <c r="R120" s="174" t="str">
        <f t="shared" si="22"/>
        <v> </v>
      </c>
      <c r="S120" s="244">
        <f t="shared" si="16"/>
        <v>0</v>
      </c>
      <c r="T120" s="133">
        <f t="shared" si="17"/>
        <v>0</v>
      </c>
      <c r="U120" s="175">
        <f t="shared" si="18"/>
        <v>0</v>
      </c>
    </row>
    <row r="121" spans="1:21" s="452" customFormat="1" ht="12.75">
      <c r="A121" s="196"/>
      <c r="B121" s="192"/>
      <c r="C121" s="257" t="s">
        <v>719</v>
      </c>
      <c r="D121" s="159"/>
      <c r="E121" s="170"/>
      <c r="F121" s="500">
        <f>IF(E121&gt;0,VLOOKUP($E121,Codes!$F$2:$G$5,2,FALSE),"")</f>
      </c>
      <c r="G121" s="155"/>
      <c r="H121" s="64"/>
      <c r="I121" s="64"/>
      <c r="J121" s="61"/>
      <c r="K121" s="61"/>
      <c r="L121" s="201">
        <f t="shared" si="2"/>
        <v>0</v>
      </c>
      <c r="M121" s="206"/>
      <c r="N121" s="206"/>
      <c r="O121" s="174" t="str">
        <f t="shared" si="19"/>
        <v> </v>
      </c>
      <c r="P121" s="174" t="str">
        <f t="shared" si="20"/>
        <v> </v>
      </c>
      <c r="Q121" s="174" t="str">
        <f t="shared" si="21"/>
        <v> </v>
      </c>
      <c r="R121" s="174" t="str">
        <f t="shared" si="22"/>
        <v> </v>
      </c>
      <c r="S121" s="244">
        <f t="shared" si="16"/>
        <v>0</v>
      </c>
      <c r="T121" s="133">
        <f t="shared" si="17"/>
        <v>0</v>
      </c>
      <c r="U121" s="175">
        <f t="shared" si="18"/>
        <v>0</v>
      </c>
    </row>
    <row r="122" spans="1:21" s="452" customFormat="1" ht="12.75">
      <c r="A122" s="196"/>
      <c r="B122" s="192"/>
      <c r="C122" s="257" t="s">
        <v>720</v>
      </c>
      <c r="D122" s="159"/>
      <c r="E122" s="170"/>
      <c r="F122" s="500">
        <f>IF(E122&gt;0,VLOOKUP($E122,Codes!$F$2:$G$5,2,FALSE),"")</f>
      </c>
      <c r="G122" s="155"/>
      <c r="H122" s="64"/>
      <c r="I122" s="64"/>
      <c r="J122" s="61"/>
      <c r="K122" s="61"/>
      <c r="L122" s="201">
        <f t="shared" si="2"/>
        <v>0</v>
      </c>
      <c r="M122" s="206"/>
      <c r="N122" s="206"/>
      <c r="O122" s="174" t="str">
        <f t="shared" si="19"/>
        <v> </v>
      </c>
      <c r="P122" s="174" t="str">
        <f t="shared" si="20"/>
        <v> </v>
      </c>
      <c r="Q122" s="174" t="str">
        <f t="shared" si="21"/>
        <v> </v>
      </c>
      <c r="R122" s="174" t="str">
        <f t="shared" si="22"/>
        <v> </v>
      </c>
      <c r="S122" s="244">
        <f t="shared" si="16"/>
        <v>0</v>
      </c>
      <c r="T122" s="133">
        <f t="shared" si="17"/>
        <v>0</v>
      </c>
      <c r="U122" s="175">
        <f t="shared" si="18"/>
        <v>0</v>
      </c>
    </row>
    <row r="123" spans="1:21" s="452" customFormat="1" ht="12.75">
      <c r="A123" s="196"/>
      <c r="B123" s="192"/>
      <c r="C123" s="257" t="s">
        <v>721</v>
      </c>
      <c r="D123" s="159"/>
      <c r="E123" s="170"/>
      <c r="F123" s="500">
        <f>IF(E123&gt;0,VLOOKUP($E123,Codes!$F$2:$G$5,2,FALSE),"")</f>
      </c>
      <c r="G123" s="155"/>
      <c r="H123" s="64"/>
      <c r="I123" s="64"/>
      <c r="J123" s="61"/>
      <c r="K123" s="61"/>
      <c r="L123" s="201">
        <f t="shared" si="2"/>
        <v>0</v>
      </c>
      <c r="M123" s="206"/>
      <c r="N123" s="206"/>
      <c r="O123" s="174" t="str">
        <f t="shared" si="19"/>
        <v> </v>
      </c>
      <c r="P123" s="174" t="str">
        <f t="shared" si="20"/>
        <v> </v>
      </c>
      <c r="Q123" s="174" t="str">
        <f t="shared" si="21"/>
        <v> </v>
      </c>
      <c r="R123" s="174" t="str">
        <f t="shared" si="22"/>
        <v> </v>
      </c>
      <c r="S123" s="244">
        <f t="shared" si="16"/>
        <v>0</v>
      </c>
      <c r="T123" s="133">
        <f t="shared" si="17"/>
        <v>0</v>
      </c>
      <c r="U123" s="175">
        <f t="shared" si="18"/>
        <v>0</v>
      </c>
    </row>
    <row r="124" spans="1:21" s="452" customFormat="1" ht="12.75">
      <c r="A124" s="196"/>
      <c r="B124" s="192"/>
      <c r="C124" s="257" t="s">
        <v>722</v>
      </c>
      <c r="D124" s="159"/>
      <c r="E124" s="170"/>
      <c r="F124" s="500">
        <f>IF(E124&gt;0,VLOOKUP($E124,Codes!$F$2:$G$5,2,FALSE),"")</f>
      </c>
      <c r="G124" s="155"/>
      <c r="H124" s="64"/>
      <c r="I124" s="64"/>
      <c r="J124" s="61"/>
      <c r="K124" s="61"/>
      <c r="L124" s="201">
        <f t="shared" si="2"/>
        <v>0</v>
      </c>
      <c r="M124" s="206"/>
      <c r="N124" s="206"/>
      <c r="O124" s="174" t="str">
        <f t="shared" si="19"/>
        <v> </v>
      </c>
      <c r="P124" s="174" t="str">
        <f t="shared" si="20"/>
        <v> </v>
      </c>
      <c r="Q124" s="174" t="str">
        <f t="shared" si="21"/>
        <v> </v>
      </c>
      <c r="R124" s="174" t="str">
        <f t="shared" si="22"/>
        <v> </v>
      </c>
      <c r="S124" s="244">
        <f t="shared" si="16"/>
        <v>0</v>
      </c>
      <c r="T124" s="133">
        <f t="shared" si="17"/>
        <v>0</v>
      </c>
      <c r="U124" s="175">
        <f t="shared" si="18"/>
        <v>0</v>
      </c>
    </row>
    <row r="125" spans="1:21" s="452" customFormat="1" ht="12.75">
      <c r="A125" s="196"/>
      <c r="B125" s="192"/>
      <c r="C125" s="257" t="s">
        <v>723</v>
      </c>
      <c r="D125" s="159"/>
      <c r="E125" s="170"/>
      <c r="F125" s="500">
        <f>IF(E125&gt;0,VLOOKUP($E125,Codes!$F$2:$G$5,2,FALSE),"")</f>
      </c>
      <c r="G125" s="155"/>
      <c r="H125" s="64"/>
      <c r="I125" s="64"/>
      <c r="J125" s="61"/>
      <c r="K125" s="61"/>
      <c r="L125" s="201">
        <f t="shared" si="2"/>
        <v>0</v>
      </c>
      <c r="M125" s="206"/>
      <c r="N125" s="206"/>
      <c r="O125" s="174" t="str">
        <f t="shared" si="19"/>
        <v> </v>
      </c>
      <c r="P125" s="174" t="str">
        <f t="shared" si="20"/>
        <v> </v>
      </c>
      <c r="Q125" s="174" t="str">
        <f t="shared" si="21"/>
        <v> </v>
      </c>
      <c r="R125" s="174" t="str">
        <f t="shared" si="22"/>
        <v> </v>
      </c>
      <c r="S125" s="244">
        <f t="shared" si="16"/>
        <v>0</v>
      </c>
      <c r="T125" s="133">
        <f t="shared" si="17"/>
        <v>0</v>
      </c>
      <c r="U125" s="175">
        <f t="shared" si="18"/>
        <v>0</v>
      </c>
    </row>
    <row r="126" spans="1:21" s="452" customFormat="1" ht="13.5" thickBot="1">
      <c r="A126" s="197"/>
      <c r="B126" s="193"/>
      <c r="C126" s="258" t="s">
        <v>724</v>
      </c>
      <c r="D126" s="160"/>
      <c r="E126" s="171"/>
      <c r="F126" s="501">
        <f>IF(E126&gt;0,VLOOKUP($E126,Codes!$F$2:$G$5,2,FALSE),"")</f>
      </c>
      <c r="G126" s="156"/>
      <c r="H126" s="65"/>
      <c r="I126" s="65"/>
      <c r="J126" s="66"/>
      <c r="K126" s="66"/>
      <c r="L126" s="204">
        <f t="shared" si="2"/>
        <v>0</v>
      </c>
      <c r="M126" s="207"/>
      <c r="N126" s="207"/>
      <c r="O126" s="174" t="str">
        <f t="shared" si="19"/>
        <v> </v>
      </c>
      <c r="P126" s="174" t="str">
        <f t="shared" si="20"/>
        <v> </v>
      </c>
      <c r="Q126" s="174" t="str">
        <f t="shared" si="21"/>
        <v> </v>
      </c>
      <c r="R126" s="174" t="str">
        <f t="shared" si="22"/>
        <v> </v>
      </c>
      <c r="S126" s="244">
        <f t="shared" si="16"/>
        <v>0</v>
      </c>
      <c r="T126" s="133">
        <f t="shared" si="17"/>
        <v>0</v>
      </c>
      <c r="U126" s="175">
        <f t="shared" si="18"/>
        <v>0</v>
      </c>
    </row>
    <row r="127" ht="13.5" thickBot="1"/>
    <row r="128" spans="1:12" ht="13.5" thickBot="1">
      <c r="A128" s="404" t="str">
        <f>IF(Identification!$B$6="EN",Languages!$A23,IF(#REF!="FR",Languages!$B23,Languages!$C23))</f>
        <v>1 Full-time equivalent refers to the number of working hours, per day, defined under national legislation</v>
      </c>
      <c r="B128" s="405"/>
      <c r="C128" s="405"/>
      <c r="D128" s="405"/>
      <c r="E128" s="405"/>
      <c r="F128" s="405"/>
      <c r="G128" s="405"/>
      <c r="H128" s="405"/>
      <c r="I128" s="405"/>
      <c r="J128" s="405"/>
      <c r="K128" s="405"/>
      <c r="L128" s="406"/>
    </row>
    <row r="129" spans="1:12" ht="13.5" thickBot="1">
      <c r="A129" s="404" t="str">
        <f>IF(Identification!$B$6="EN",Languages!$A25,IF(#REF!="FR",Languages!$B25,Languages!$C25))</f>
        <v>2 Please describe the method of calculation used for costs introduced to the project, this should be based upon existing documentation and be able to be evidenced.</v>
      </c>
      <c r="B129" s="405"/>
      <c r="C129" s="405"/>
      <c r="D129" s="405"/>
      <c r="E129" s="405"/>
      <c r="F129" s="405"/>
      <c r="G129" s="405"/>
      <c r="H129" s="405"/>
      <c r="I129" s="405"/>
      <c r="J129" s="405"/>
      <c r="K129" s="405"/>
      <c r="L129" s="406"/>
    </row>
  </sheetData>
  <sheetProtection password="8737" sheet="1"/>
  <mergeCells count="5">
    <mergeCell ref="A129:L129"/>
    <mergeCell ref="A1:B1"/>
    <mergeCell ref="A2:B2"/>
    <mergeCell ref="A4:L4"/>
    <mergeCell ref="A128:L128"/>
  </mergeCells>
  <conditionalFormatting sqref="H7:H8 H10:H126">
    <cfRule type="expression" priority="5" dxfId="0" stopIfTrue="1">
      <formula>AND($H7&gt;0,OR($H7&lt;$O$1,$H7&gt;$P$1))</formula>
    </cfRule>
  </conditionalFormatting>
  <conditionalFormatting sqref="I7:I8 I10:I126">
    <cfRule type="expression" priority="6" dxfId="0" stopIfTrue="1">
      <formula>AND($I7&gt;0,OR($I7&lt;$O$1,$I7&gt;$P$1))</formula>
    </cfRule>
  </conditionalFormatting>
  <conditionalFormatting sqref="H9:H24">
    <cfRule type="expression" priority="1" dxfId="0" stopIfTrue="1">
      <formula>AND($H9&gt;0,OR($H9&lt;$O$1,$H9&gt;$P$1))</formula>
    </cfRule>
  </conditionalFormatting>
  <conditionalFormatting sqref="I9:I24">
    <cfRule type="expression" priority="2" dxfId="0" stopIfTrue="1">
      <formula>AND($I9&gt;0,OR($I9&lt;$O$1,$I9&gt;$P$1))</formula>
    </cfRule>
  </conditionalFormatting>
  <dataValidations count="3">
    <dataValidation type="list" allowBlank="1" showInputMessage="1" showErrorMessage="1" sqref="E7:E126">
      <formula1>staff</formula1>
    </dataValidation>
    <dataValidation errorStyle="warning" type="date" allowBlank="1" showInputMessage="1" showErrorMessage="1" errorTitle="Date Error" error="The date entered is outside of the eligible project period entered in the 'Identification' worksheet - do you wish to continue?" sqref="H7:I126">
      <formula1>$O$1</formula1>
      <formula2>$P$1</formula2>
    </dataValidation>
    <dataValidation type="list" allowBlank="1" showInputMessage="1" showErrorMessage="1" sqref="B7:B126">
      <formula1>Country</formula1>
    </dataValidation>
  </dataValidations>
  <printOptions/>
  <pageMargins left="0.1968503937007874" right="0.2362204724409449" top="0.7480314960629921" bottom="0.984251968503937" header="0.5118110236220472" footer="0.5118110236220472"/>
  <pageSetup horizontalDpi="300" verticalDpi="300" orientation="landscape" paperSize="9" scale="60" r:id="rId1"/>
  <headerFooter alignWithMargins="0">
    <oddFooter>&amp;R&amp;"Arial,Italique"&amp;8&amp;P / &amp;N</oddFooter>
  </headerFooter>
</worksheet>
</file>

<file path=xl/worksheets/sheet6.xml><?xml version="1.0" encoding="utf-8"?>
<worksheet xmlns="http://schemas.openxmlformats.org/spreadsheetml/2006/main" xmlns:r="http://schemas.openxmlformats.org/officeDocument/2006/relationships">
  <dimension ref="A1:U358"/>
  <sheetViews>
    <sheetView zoomScale="70" zoomScaleNormal="70" zoomScaleSheetLayoutView="85" zoomScalePageLayoutView="0" workbookViewId="0" topLeftCell="A1">
      <selection activeCell="B38" sqref="B38"/>
    </sheetView>
  </sheetViews>
  <sheetFormatPr defaultColWidth="9.140625" defaultRowHeight="12.75"/>
  <cols>
    <col min="1" max="1" width="18.00390625" style="508" customWidth="1"/>
    <col min="2" max="2" width="15.7109375" style="254" customWidth="1"/>
    <col min="3" max="3" width="33.28125" style="254" customWidth="1"/>
    <col min="4" max="4" width="19.00390625" style="254" customWidth="1"/>
    <col min="5" max="5" width="15.28125" style="254" customWidth="1"/>
    <col min="6" max="6" width="17.140625" style="254" customWidth="1"/>
    <col min="7" max="7" width="15.28125" style="254" customWidth="1"/>
    <col min="8" max="8" width="12.7109375" style="254" customWidth="1"/>
    <col min="9" max="9" width="16.7109375" style="254" customWidth="1"/>
    <col min="10" max="10" width="14.421875" style="254" customWidth="1"/>
    <col min="11" max="11" width="23.7109375" style="254" customWidth="1"/>
    <col min="12" max="12" width="24.421875" style="254" customWidth="1"/>
    <col min="13" max="13" width="12.7109375" style="254" customWidth="1"/>
    <col min="14" max="14" width="14.00390625" style="254" customWidth="1"/>
    <col min="15" max="15" width="15.57421875" style="254" customWidth="1"/>
    <col min="16" max="17" width="25.7109375" style="502" customWidth="1"/>
    <col min="18" max="18" width="14.57421875" style="254" customWidth="1"/>
    <col min="19" max="19" width="17.28125" style="254" customWidth="1"/>
    <col min="20" max="20" width="18.8515625" style="254" customWidth="1"/>
    <col min="21" max="21" width="15.7109375" style="254" customWidth="1"/>
    <col min="22" max="22" width="11.57421875" style="498" customWidth="1"/>
    <col min="23" max="16384" width="9.140625" style="498" customWidth="1"/>
  </cols>
  <sheetData>
    <row r="1" spans="1:21" ht="13.5" thickBot="1">
      <c r="A1" s="128" t="str">
        <f>IF(Identification!$B$6="EN",Languages!$A134,IF(Identification!$B$6="FR",Languages!$B134,Languages!$C134))</f>
        <v>SUMMARY:</v>
      </c>
      <c r="B1" s="56" t="str">
        <f>IF(Identification!$B$6="EN",Languages!$A49,IF(Identification!$B$6="FR",Languages!$B49,Languages!$C49))</f>
        <v>Declared:</v>
      </c>
      <c r="Q1" s="107"/>
      <c r="R1" s="54"/>
      <c r="T1" s="56" t="str">
        <f>IF(Identification!$B$6="EN",Languages!$A93,IF(Identification!$B$6="FR",Languages!$B93,Languages!$C93))</f>
        <v>Ineligible:</v>
      </c>
      <c r="U1" s="56" t="str">
        <f>IF(Identification!$B$6="EN",Languages!$A57,IF(Identification!$B$6="FR",Languages!$B57,Languages!$C57))</f>
        <v>Eligible:</v>
      </c>
    </row>
    <row r="2" spans="1:21" ht="13.5" thickBot="1">
      <c r="A2" s="128" t="str">
        <f>IF(Identification!$B$6="EN",Languages!$A155,IF(Identification!$B$6="FR",Languages!$B155,Languages!$C155))</f>
        <v>Travel:</v>
      </c>
      <c r="B2" s="51">
        <f>SUM(M9:M358)</f>
        <v>0</v>
      </c>
      <c r="Q2" s="220">
        <f>Identification!B8</f>
        <v>0</v>
      </c>
      <c r="R2" s="198">
        <f>Identification!B10</f>
        <v>0</v>
      </c>
      <c r="T2" s="51">
        <f>B4-U2</f>
        <v>0</v>
      </c>
      <c r="U2" s="51">
        <f>SUM(U9:U358)</f>
        <v>0</v>
      </c>
    </row>
    <row r="3" spans="1:6" ht="13.5" thickBot="1">
      <c r="A3" s="128" t="str">
        <f>IF(Identification!$B$6="EN",Languages!$A130,IF(Identification!$B$6="FR",Languages!$B130,Languages!$C130))</f>
        <v>Subsistence:</v>
      </c>
      <c r="B3" s="51">
        <f>SUM(N9:N358)</f>
        <v>0</v>
      </c>
      <c r="F3" s="503"/>
    </row>
    <row r="4" spans="1:6" ht="13.5" thickBot="1">
      <c r="A4" s="128" t="str">
        <f>IF(Identification!$B$6="EN",Languages!$A147,IF(Identification!$B$6="FR",Languages!$B147,Languages!$C147))</f>
        <v>Total Costs:</v>
      </c>
      <c r="B4" s="51">
        <f>SUM(B2:B3)</f>
        <v>0</v>
      </c>
      <c r="F4" s="503"/>
    </row>
    <row r="5" spans="1:21" s="507" customFormat="1" ht="9" thickBot="1">
      <c r="A5" s="504"/>
      <c r="B5" s="505"/>
      <c r="C5" s="505"/>
      <c r="D5" s="505"/>
      <c r="E5" s="505"/>
      <c r="F5" s="505"/>
      <c r="G5" s="505"/>
      <c r="H5" s="505"/>
      <c r="I5" s="505"/>
      <c r="J5" s="505"/>
      <c r="K5" s="505"/>
      <c r="L5" s="505"/>
      <c r="M5" s="505"/>
      <c r="N5" s="505"/>
      <c r="O5" s="505"/>
      <c r="P5" s="506"/>
      <c r="Q5" s="506"/>
      <c r="R5" s="505"/>
      <c r="S5" s="505"/>
      <c r="T5" s="505"/>
      <c r="U5" s="505"/>
    </row>
    <row r="6" spans="1:15" ht="16.5" thickBot="1">
      <c r="A6" s="125" t="str">
        <f>IF(Identification!$B$6="EN",Languages!$A135,IF(Identification!$B$6="FR",Languages!$B135,Languages!$C135))</f>
        <v>Table J.4: Travel &amp; Subsistence Expenses</v>
      </c>
      <c r="B6" s="126"/>
      <c r="C6" s="126"/>
      <c r="D6" s="126"/>
      <c r="E6" s="126"/>
      <c r="F6" s="126"/>
      <c r="G6" s="126"/>
      <c r="H6" s="126"/>
      <c r="I6" s="126"/>
      <c r="J6" s="126"/>
      <c r="K6" s="126"/>
      <c r="L6" s="126"/>
      <c r="M6" s="126"/>
      <c r="N6" s="126"/>
      <c r="O6" s="127"/>
    </row>
    <row r="7" spans="1:21" s="507" customFormat="1" ht="9" thickBot="1">
      <c r="A7" s="504"/>
      <c r="B7" s="505"/>
      <c r="C7" s="505"/>
      <c r="D7" s="505"/>
      <c r="E7" s="505"/>
      <c r="F7" s="505"/>
      <c r="G7" s="505"/>
      <c r="H7" s="505"/>
      <c r="I7" s="505"/>
      <c r="J7" s="505"/>
      <c r="K7" s="505"/>
      <c r="L7" s="505"/>
      <c r="M7" s="505"/>
      <c r="N7" s="505"/>
      <c r="O7" s="505"/>
      <c r="P7" s="506"/>
      <c r="Q7" s="506"/>
      <c r="R7" s="505"/>
      <c r="S7" s="505"/>
      <c r="T7" s="505"/>
      <c r="U7" s="505"/>
    </row>
    <row r="8" spans="1:21" ht="65.25" customHeight="1" thickBot="1">
      <c r="A8" s="180" t="str">
        <f>IF(Identification!$B$6="EN",Languages!$A115,IF(Identification!$B$6="FR",Languages!$B115,Languages!$C115))</f>
        <v>Partner No. (required)</v>
      </c>
      <c r="B8" s="180" t="str">
        <f>IF(Identification!$B$6="EN",Languages!$A167,IF(Identification!$B$6="FR",Languages!$B167,Languages!$C167))</f>
        <v>Invoice Reference No.</v>
      </c>
      <c r="C8" s="5" t="str">
        <f>IF(Identification!$B$6="EN",Languages!$A107,IF(Identification!$B$6="FR",Languages!$B107,Languages!$C107))</f>
        <v>Name of Person (one person per trip per line)</v>
      </c>
      <c r="D8" s="5" t="str">
        <f>IF(Identification!$B$6="EN",Languages!$A65,IF(Identification!$B$6="FR",Languages!$B65,Languages!$C65))</f>
        <v>From (dd/mm/yyyy)</v>
      </c>
      <c r="E8" s="5" t="str">
        <f>IF(Identification!$B$6="EN",Languages!$A142,IF(Identification!$B$6="FR",Languages!$B142,Languages!$C142))</f>
        <v>To (dd/mm/yyyy)</v>
      </c>
      <c r="F8" s="5" t="str">
        <f>IF(Identification!$B$6="EN",Languages!$A53,IF(Identification!$B$6="FR",Languages!$B53,Languages!$C53))</f>
        <v>Duration (no. of days which include overnight stays)</v>
      </c>
      <c r="G8" s="5" t="str">
        <f>IF(Identification!$B$6="EN",Languages!$A37,IF(Identification!$B$6="FR",Languages!$B37,Languages!$C37))</f>
        <v>City (departure)</v>
      </c>
      <c r="H8" s="5" t="str">
        <f>IF(Identification!$B$6="EN",Languages!$A43,IF(Identification!$B$6="FR",Languages!$B43,Languages!$C43))</f>
        <v>Country (departure)</v>
      </c>
      <c r="I8" s="5" t="str">
        <f>IF(Identification!$B$6="EN",Languages!$A38,IF(Identification!$B$6="FR",Languages!$B38,Languages!$C38))</f>
        <v>City (destination)</v>
      </c>
      <c r="J8" s="5" t="str">
        <f>IF(Identification!$B$6="EN",Languages!$A44,IF(Identification!$B$6="FR",Languages!$B44,Languages!$C44))</f>
        <v>Country (destination)</v>
      </c>
      <c r="K8" s="217" t="str">
        <f>IF(Identification!$B$6="EN",Languages!$A111,IF(Identification!$B$6="FR",Languages!$B111,Languages!$C111))</f>
        <v>Objective of the Trip</v>
      </c>
      <c r="L8" s="217" t="str">
        <f>IF(Identification!$B$6="EN",Languages!$A153,IF(Identification!$B$6="FR",Languages!$B153,Languages!$C153))</f>
        <v>Transport Type(s)</v>
      </c>
      <c r="M8" s="5" t="str">
        <f>IF(Identification!$B$6="EN",Languages!$A154,IF(Identification!$B$6="FR",Languages!$B154,Languages!$C154))</f>
        <v>Travel Costs</v>
      </c>
      <c r="N8" s="5" t="str">
        <f>IF(Identification!$B$6="EN",Languages!$A129,IF(Identification!$B$6="FR",Languages!$B129,Languages!$C129))</f>
        <v>Subsistence Costs</v>
      </c>
      <c r="O8" s="42" t="str">
        <f>IF(Identification!$B$6="EN",Languages!$A152,IF(Identification!$B$6="FR",Languages!$B152,Languages!$C152))</f>
        <v>TOTAL COST</v>
      </c>
      <c r="P8" s="5" t="s">
        <v>1420</v>
      </c>
      <c r="Q8" s="5" t="s">
        <v>1421</v>
      </c>
      <c r="R8" s="5" t="str">
        <f>IF(Identification!$B$6="EN",Languages!$A92,IF(Identification!$B$6="FR",Languages!$B92,Languages!$C92))</f>
        <v>Ineligible Travel</v>
      </c>
      <c r="S8" s="5" t="str">
        <f>IF(Identification!$B$6="EN",Languages!$A91,IF(Identification!$B$6="FR",Languages!$B91,Languages!$C91))</f>
        <v>Ineligible Subsistence</v>
      </c>
      <c r="T8" s="5" t="str">
        <f>IF(Identification!$B$6="EN",Languages!$A90,IF(Identification!$B$6="FR",Languages!$B90,Languages!$C90))</f>
        <v>Ineligible Cost Date</v>
      </c>
      <c r="U8" s="5" t="str">
        <f>IF(Identification!$B$6="EN",Languages!$A54,IF(Identification!$B$6="FR",Languages!$B54,Languages!$C153))</f>
        <v>Eligible Costs</v>
      </c>
    </row>
    <row r="9" spans="1:21" ht="12.75">
      <c r="A9" s="211"/>
      <c r="B9" s="252" t="s">
        <v>725</v>
      </c>
      <c r="C9" s="212"/>
      <c r="D9" s="213"/>
      <c r="E9" s="213"/>
      <c r="F9" s="214"/>
      <c r="G9" s="215"/>
      <c r="H9" s="216"/>
      <c r="I9" s="215"/>
      <c r="J9" s="216"/>
      <c r="K9" s="215"/>
      <c r="L9" s="215"/>
      <c r="M9" s="218"/>
      <c r="N9" s="218"/>
      <c r="O9" s="219">
        <f>SUM(M9:N9)</f>
        <v>0</v>
      </c>
      <c r="P9" s="208"/>
      <c r="Q9" s="176"/>
      <c r="R9" s="218"/>
      <c r="S9" s="219">
        <f>IF(AND($F9&gt;=0,$J9&gt;""),IF($N9&gt;$F9*LOOKUP($J9,Country,Subsistence),$N9-$F9*LOOKUP($J9,Country,Subsistence),0),$N9)</f>
        <v>0</v>
      </c>
      <c r="T9" s="219">
        <f>IF(OR($D9&lt;$Q$2,$D9&gt;$R$2,$E9&lt;$Q$2,$E9&gt;$R$2),O9,0)</f>
        <v>0</v>
      </c>
      <c r="U9" s="219">
        <f>IF(SUM($M9+$N9)&gt;0,SUM($M9+$N9)-MAX(SUM($R9+$S9),$T9),0)</f>
        <v>0</v>
      </c>
    </row>
    <row r="10" spans="1:21" ht="12.75">
      <c r="A10" s="161"/>
      <c r="B10" s="249" t="s">
        <v>726</v>
      </c>
      <c r="C10" s="162"/>
      <c r="D10" s="213"/>
      <c r="E10" s="213"/>
      <c r="F10" s="214"/>
      <c r="G10" s="215"/>
      <c r="H10" s="216"/>
      <c r="I10" s="215"/>
      <c r="J10" s="216"/>
      <c r="K10" s="215"/>
      <c r="L10" s="215"/>
      <c r="M10" s="218"/>
      <c r="N10" s="218"/>
      <c r="O10" s="133">
        <f aca="true" t="shared" si="0" ref="O10:O73">SUM(M10:N10)</f>
        <v>0</v>
      </c>
      <c r="P10" s="209"/>
      <c r="Q10" s="177"/>
      <c r="R10" s="132"/>
      <c r="S10" s="133">
        <f aca="true" t="shared" si="1" ref="S10:S72">IF(AND($F10&gt;=0,$J10&gt;""),IF($N10&gt;$F10*LOOKUP($J10,Country,Subsistence),$N10-$F10*LOOKUP($J10,Country,Subsistence),0),$N10)</f>
        <v>0</v>
      </c>
      <c r="T10" s="133">
        <f aca="true" t="shared" si="2" ref="T10:T73">IF(OR($D10&lt;$Q$2,$D10&gt;$R$2,$E10&lt;$Q$2,$E10&gt;$R$2),O10,0)</f>
        <v>0</v>
      </c>
      <c r="U10" s="133">
        <f aca="true" t="shared" si="3" ref="U10:U73">IF(SUM($M10+$N10)&gt;0,SUM($M10+$N10)-MAX(SUM($R10+$S10),$T10),0)</f>
        <v>0</v>
      </c>
    </row>
    <row r="11" spans="1:21" ht="12.75">
      <c r="A11" s="161"/>
      <c r="B11" s="249" t="s">
        <v>727</v>
      </c>
      <c r="C11" s="162"/>
      <c r="D11" s="213"/>
      <c r="E11" s="213"/>
      <c r="F11" s="214"/>
      <c r="G11" s="215"/>
      <c r="H11" s="216"/>
      <c r="I11" s="215"/>
      <c r="J11" s="216"/>
      <c r="K11" s="215"/>
      <c r="L11" s="215"/>
      <c r="M11" s="218"/>
      <c r="N11" s="218"/>
      <c r="O11" s="133">
        <f t="shared" si="0"/>
        <v>0</v>
      </c>
      <c r="P11" s="209"/>
      <c r="Q11" s="177"/>
      <c r="R11" s="132"/>
      <c r="S11" s="133">
        <f t="shared" si="1"/>
        <v>0</v>
      </c>
      <c r="T11" s="133">
        <f t="shared" si="2"/>
        <v>0</v>
      </c>
      <c r="U11" s="133">
        <f t="shared" si="3"/>
        <v>0</v>
      </c>
    </row>
    <row r="12" spans="1:21" ht="12.75">
      <c r="A12" s="161"/>
      <c r="B12" s="249" t="s">
        <v>728</v>
      </c>
      <c r="C12" s="162"/>
      <c r="D12" s="213"/>
      <c r="E12" s="213"/>
      <c r="F12" s="214"/>
      <c r="G12" s="215"/>
      <c r="H12" s="216"/>
      <c r="I12" s="215"/>
      <c r="J12" s="216"/>
      <c r="K12" s="129"/>
      <c r="L12" s="129"/>
      <c r="M12" s="132"/>
      <c r="N12" s="132"/>
      <c r="O12" s="133">
        <f t="shared" si="0"/>
        <v>0</v>
      </c>
      <c r="P12" s="209"/>
      <c r="Q12" s="177"/>
      <c r="R12" s="132"/>
      <c r="S12" s="133">
        <f t="shared" si="1"/>
        <v>0</v>
      </c>
      <c r="T12" s="133">
        <f t="shared" si="2"/>
        <v>0</v>
      </c>
      <c r="U12" s="133">
        <f t="shared" si="3"/>
        <v>0</v>
      </c>
    </row>
    <row r="13" spans="1:21" ht="12.75">
      <c r="A13" s="161"/>
      <c r="B13" s="249" t="s">
        <v>729</v>
      </c>
      <c r="C13" s="162"/>
      <c r="D13" s="213"/>
      <c r="E13" s="213"/>
      <c r="F13" s="214"/>
      <c r="G13" s="215"/>
      <c r="H13" s="216"/>
      <c r="I13" s="215"/>
      <c r="J13" s="216"/>
      <c r="K13" s="129"/>
      <c r="L13" s="129"/>
      <c r="M13" s="132"/>
      <c r="N13" s="132"/>
      <c r="O13" s="133">
        <f t="shared" si="0"/>
        <v>0</v>
      </c>
      <c r="P13" s="209"/>
      <c r="Q13" s="177"/>
      <c r="R13" s="132"/>
      <c r="S13" s="133">
        <f t="shared" si="1"/>
        <v>0</v>
      </c>
      <c r="T13" s="133">
        <f t="shared" si="2"/>
        <v>0</v>
      </c>
      <c r="U13" s="133">
        <f t="shared" si="3"/>
        <v>0</v>
      </c>
    </row>
    <row r="14" spans="1:21" ht="12.75">
      <c r="A14" s="161"/>
      <c r="B14" s="249" t="s">
        <v>730</v>
      </c>
      <c r="C14" s="162"/>
      <c r="D14" s="213"/>
      <c r="E14" s="213"/>
      <c r="F14" s="214"/>
      <c r="G14" s="215"/>
      <c r="H14" s="216"/>
      <c r="I14" s="215"/>
      <c r="J14" s="216"/>
      <c r="K14" s="129"/>
      <c r="L14" s="129"/>
      <c r="M14" s="132"/>
      <c r="N14" s="132"/>
      <c r="O14" s="133">
        <f t="shared" si="0"/>
        <v>0</v>
      </c>
      <c r="P14" s="209"/>
      <c r="Q14" s="177"/>
      <c r="R14" s="132"/>
      <c r="S14" s="133">
        <f t="shared" si="1"/>
        <v>0</v>
      </c>
      <c r="T14" s="133">
        <f t="shared" si="2"/>
        <v>0</v>
      </c>
      <c r="U14" s="133">
        <f t="shared" si="3"/>
        <v>0</v>
      </c>
    </row>
    <row r="15" spans="1:21" ht="12.75">
      <c r="A15" s="161"/>
      <c r="B15" s="249" t="s">
        <v>731</v>
      </c>
      <c r="C15" s="162"/>
      <c r="D15" s="213"/>
      <c r="E15" s="213"/>
      <c r="F15" s="214"/>
      <c r="G15" s="215"/>
      <c r="H15" s="216"/>
      <c r="I15" s="215"/>
      <c r="J15" s="216"/>
      <c r="K15" s="129"/>
      <c r="L15" s="129"/>
      <c r="M15" s="132"/>
      <c r="N15" s="132"/>
      <c r="O15" s="133">
        <f t="shared" si="0"/>
        <v>0</v>
      </c>
      <c r="P15" s="209"/>
      <c r="Q15" s="177"/>
      <c r="R15" s="132"/>
      <c r="S15" s="133">
        <f t="shared" si="1"/>
        <v>0</v>
      </c>
      <c r="T15" s="133">
        <f t="shared" si="2"/>
        <v>0</v>
      </c>
      <c r="U15" s="133">
        <f t="shared" si="3"/>
        <v>0</v>
      </c>
    </row>
    <row r="16" spans="1:21" ht="12.75">
      <c r="A16" s="161"/>
      <c r="B16" s="249" t="s">
        <v>732</v>
      </c>
      <c r="C16" s="162"/>
      <c r="D16" s="213"/>
      <c r="E16" s="213"/>
      <c r="F16" s="214"/>
      <c r="G16" s="215"/>
      <c r="H16" s="216"/>
      <c r="I16" s="215"/>
      <c r="J16" s="216"/>
      <c r="K16" s="129"/>
      <c r="L16" s="129"/>
      <c r="M16" s="132"/>
      <c r="N16" s="132"/>
      <c r="O16" s="133">
        <f t="shared" si="0"/>
        <v>0</v>
      </c>
      <c r="P16" s="209"/>
      <c r="Q16" s="177"/>
      <c r="R16" s="132"/>
      <c r="S16" s="133">
        <f t="shared" si="1"/>
        <v>0</v>
      </c>
      <c r="T16" s="133">
        <f t="shared" si="2"/>
        <v>0</v>
      </c>
      <c r="U16" s="133">
        <f t="shared" si="3"/>
        <v>0</v>
      </c>
    </row>
    <row r="17" spans="1:21" ht="12.75">
      <c r="A17" s="161"/>
      <c r="B17" s="249" t="s">
        <v>733</v>
      </c>
      <c r="C17" s="162"/>
      <c r="D17" s="213"/>
      <c r="E17" s="213"/>
      <c r="F17" s="214"/>
      <c r="G17" s="215"/>
      <c r="H17" s="216"/>
      <c r="I17" s="215"/>
      <c r="J17" s="216"/>
      <c r="K17" s="129"/>
      <c r="L17" s="129"/>
      <c r="M17" s="132"/>
      <c r="N17" s="132"/>
      <c r="O17" s="133">
        <f t="shared" si="0"/>
        <v>0</v>
      </c>
      <c r="P17" s="209"/>
      <c r="Q17" s="177"/>
      <c r="R17" s="132"/>
      <c r="S17" s="133">
        <f t="shared" si="1"/>
        <v>0</v>
      </c>
      <c r="T17" s="133">
        <f t="shared" si="2"/>
        <v>0</v>
      </c>
      <c r="U17" s="133">
        <f t="shared" si="3"/>
        <v>0</v>
      </c>
    </row>
    <row r="18" spans="1:21" ht="12.75">
      <c r="A18" s="161"/>
      <c r="B18" s="249" t="s">
        <v>734</v>
      </c>
      <c r="C18" s="162"/>
      <c r="D18" s="213"/>
      <c r="E18" s="213"/>
      <c r="F18" s="214"/>
      <c r="G18" s="215"/>
      <c r="H18" s="216"/>
      <c r="I18" s="215"/>
      <c r="J18" s="216"/>
      <c r="K18" s="129"/>
      <c r="L18" s="129"/>
      <c r="M18" s="132"/>
      <c r="N18" s="132"/>
      <c r="O18" s="133">
        <f t="shared" si="0"/>
        <v>0</v>
      </c>
      <c r="P18" s="209"/>
      <c r="Q18" s="177"/>
      <c r="R18" s="132"/>
      <c r="S18" s="133">
        <f t="shared" si="1"/>
        <v>0</v>
      </c>
      <c r="T18" s="133">
        <f t="shared" si="2"/>
        <v>0</v>
      </c>
      <c r="U18" s="133">
        <f t="shared" si="3"/>
        <v>0</v>
      </c>
    </row>
    <row r="19" spans="1:21" ht="12.75">
      <c r="A19" s="161"/>
      <c r="B19" s="249" t="s">
        <v>735</v>
      </c>
      <c r="C19" s="162"/>
      <c r="D19" s="213"/>
      <c r="E19" s="213"/>
      <c r="F19" s="214"/>
      <c r="G19" s="215"/>
      <c r="H19" s="216"/>
      <c r="I19" s="215"/>
      <c r="J19" s="216"/>
      <c r="K19" s="129"/>
      <c r="L19" s="129"/>
      <c r="M19" s="132"/>
      <c r="N19" s="132"/>
      <c r="O19" s="133">
        <f t="shared" si="0"/>
        <v>0</v>
      </c>
      <c r="P19" s="209"/>
      <c r="Q19" s="177"/>
      <c r="R19" s="132"/>
      <c r="S19" s="133">
        <f t="shared" si="1"/>
        <v>0</v>
      </c>
      <c r="T19" s="133">
        <f t="shared" si="2"/>
        <v>0</v>
      </c>
      <c r="U19" s="133">
        <f t="shared" si="3"/>
        <v>0</v>
      </c>
    </row>
    <row r="20" spans="1:21" ht="12.75">
      <c r="A20" s="161"/>
      <c r="B20" s="249" t="s">
        <v>736</v>
      </c>
      <c r="C20" s="162"/>
      <c r="D20" s="213"/>
      <c r="E20" s="213"/>
      <c r="F20" s="214"/>
      <c r="G20" s="215"/>
      <c r="H20" s="216"/>
      <c r="I20" s="215"/>
      <c r="J20" s="216"/>
      <c r="K20" s="129"/>
      <c r="L20" s="129"/>
      <c r="M20" s="132"/>
      <c r="N20" s="132"/>
      <c r="O20" s="133">
        <f t="shared" si="0"/>
        <v>0</v>
      </c>
      <c r="P20" s="209"/>
      <c r="Q20" s="177"/>
      <c r="R20" s="132"/>
      <c r="S20" s="133">
        <f t="shared" si="1"/>
        <v>0</v>
      </c>
      <c r="T20" s="133">
        <f t="shared" si="2"/>
        <v>0</v>
      </c>
      <c r="U20" s="133">
        <f t="shared" si="3"/>
        <v>0</v>
      </c>
    </row>
    <row r="21" spans="1:21" ht="12.75">
      <c r="A21" s="161"/>
      <c r="B21" s="249" t="s">
        <v>737</v>
      </c>
      <c r="C21" s="162"/>
      <c r="D21" s="130"/>
      <c r="E21" s="130"/>
      <c r="F21" s="131"/>
      <c r="G21" s="129"/>
      <c r="H21" s="216"/>
      <c r="I21" s="129"/>
      <c r="J21" s="216"/>
      <c r="K21" s="129"/>
      <c r="L21" s="129"/>
      <c r="M21" s="132"/>
      <c r="N21" s="132"/>
      <c r="O21" s="133">
        <f t="shared" si="0"/>
        <v>0</v>
      </c>
      <c r="P21" s="209"/>
      <c r="Q21" s="177"/>
      <c r="R21" s="132"/>
      <c r="S21" s="133">
        <f t="shared" si="1"/>
        <v>0</v>
      </c>
      <c r="T21" s="133">
        <f t="shared" si="2"/>
        <v>0</v>
      </c>
      <c r="U21" s="133">
        <f t="shared" si="3"/>
        <v>0</v>
      </c>
    </row>
    <row r="22" spans="1:21" ht="12.75">
      <c r="A22" s="161"/>
      <c r="B22" s="249" t="s">
        <v>738</v>
      </c>
      <c r="C22" s="162"/>
      <c r="D22" s="213"/>
      <c r="E22" s="213"/>
      <c r="F22" s="214"/>
      <c r="G22" s="215"/>
      <c r="H22" s="216"/>
      <c r="I22" s="215"/>
      <c r="J22" s="216"/>
      <c r="K22" s="129"/>
      <c r="L22" s="129"/>
      <c r="M22" s="132"/>
      <c r="N22" s="132"/>
      <c r="O22" s="133">
        <f t="shared" si="0"/>
        <v>0</v>
      </c>
      <c r="P22" s="209"/>
      <c r="Q22" s="177"/>
      <c r="R22" s="132"/>
      <c r="S22" s="133">
        <f t="shared" si="1"/>
        <v>0</v>
      </c>
      <c r="T22" s="133">
        <f t="shared" si="2"/>
        <v>0</v>
      </c>
      <c r="U22" s="133">
        <f t="shared" si="3"/>
        <v>0</v>
      </c>
    </row>
    <row r="23" spans="1:21" ht="12.75">
      <c r="A23" s="161"/>
      <c r="B23" s="249" t="s">
        <v>739</v>
      </c>
      <c r="C23" s="162"/>
      <c r="D23" s="213"/>
      <c r="E23" s="213"/>
      <c r="F23" s="214"/>
      <c r="G23" s="215"/>
      <c r="H23" s="216"/>
      <c r="I23" s="215"/>
      <c r="J23" s="216"/>
      <c r="K23" s="129"/>
      <c r="L23" s="129"/>
      <c r="M23" s="132"/>
      <c r="N23" s="132"/>
      <c r="O23" s="133">
        <f t="shared" si="0"/>
        <v>0</v>
      </c>
      <c r="P23" s="209"/>
      <c r="Q23" s="177"/>
      <c r="R23" s="132"/>
      <c r="S23" s="133">
        <f t="shared" si="1"/>
        <v>0</v>
      </c>
      <c r="T23" s="133">
        <f t="shared" si="2"/>
        <v>0</v>
      </c>
      <c r="U23" s="133">
        <f t="shared" si="3"/>
        <v>0</v>
      </c>
    </row>
    <row r="24" spans="1:21" ht="12.75">
      <c r="A24" s="161"/>
      <c r="B24" s="249" t="s">
        <v>740</v>
      </c>
      <c r="C24" s="162"/>
      <c r="D24" s="213"/>
      <c r="E24" s="213"/>
      <c r="F24" s="214"/>
      <c r="G24" s="215"/>
      <c r="H24" s="216"/>
      <c r="I24" s="215"/>
      <c r="J24" s="216"/>
      <c r="K24" s="129"/>
      <c r="L24" s="129"/>
      <c r="M24" s="132"/>
      <c r="N24" s="132"/>
      <c r="O24" s="133">
        <f t="shared" si="0"/>
        <v>0</v>
      </c>
      <c r="P24" s="209"/>
      <c r="Q24" s="177"/>
      <c r="R24" s="132"/>
      <c r="S24" s="133">
        <f t="shared" si="1"/>
        <v>0</v>
      </c>
      <c r="T24" s="133">
        <f t="shared" si="2"/>
        <v>0</v>
      </c>
      <c r="U24" s="133">
        <f t="shared" si="3"/>
        <v>0</v>
      </c>
    </row>
    <row r="25" spans="1:21" ht="12.75">
      <c r="A25" s="161"/>
      <c r="B25" s="249" t="s">
        <v>741</v>
      </c>
      <c r="C25" s="162"/>
      <c r="D25" s="213"/>
      <c r="E25" s="213"/>
      <c r="F25" s="214"/>
      <c r="G25" s="215"/>
      <c r="H25" s="216"/>
      <c r="I25" s="215"/>
      <c r="J25" s="216"/>
      <c r="K25" s="129"/>
      <c r="L25" s="129"/>
      <c r="M25" s="132"/>
      <c r="N25" s="132"/>
      <c r="O25" s="133">
        <f t="shared" si="0"/>
        <v>0</v>
      </c>
      <c r="P25" s="209"/>
      <c r="Q25" s="177"/>
      <c r="R25" s="132"/>
      <c r="S25" s="133">
        <f t="shared" si="1"/>
        <v>0</v>
      </c>
      <c r="T25" s="133">
        <f t="shared" si="2"/>
        <v>0</v>
      </c>
      <c r="U25" s="133">
        <f t="shared" si="3"/>
        <v>0</v>
      </c>
    </row>
    <row r="26" spans="1:21" ht="12.75">
      <c r="A26" s="161"/>
      <c r="B26" s="249" t="s">
        <v>742</v>
      </c>
      <c r="C26" s="162"/>
      <c r="D26" s="213"/>
      <c r="E26" s="213"/>
      <c r="F26" s="214"/>
      <c r="G26" s="215"/>
      <c r="H26" s="216"/>
      <c r="I26" s="215"/>
      <c r="J26" s="216"/>
      <c r="K26" s="129"/>
      <c r="L26" s="129"/>
      <c r="M26" s="132"/>
      <c r="N26" s="132"/>
      <c r="O26" s="133">
        <f t="shared" si="0"/>
        <v>0</v>
      </c>
      <c r="P26" s="209"/>
      <c r="Q26" s="177"/>
      <c r="R26" s="132"/>
      <c r="S26" s="133">
        <f t="shared" si="1"/>
        <v>0</v>
      </c>
      <c r="T26" s="133">
        <f t="shared" si="2"/>
        <v>0</v>
      </c>
      <c r="U26" s="133">
        <f t="shared" si="3"/>
        <v>0</v>
      </c>
    </row>
    <row r="27" spans="1:21" ht="12.75">
      <c r="A27" s="161"/>
      <c r="B27" s="249" t="s">
        <v>743</v>
      </c>
      <c r="C27" s="162"/>
      <c r="D27" s="213"/>
      <c r="E27" s="213"/>
      <c r="F27" s="214"/>
      <c r="G27" s="215"/>
      <c r="H27" s="216"/>
      <c r="I27" s="215"/>
      <c r="J27" s="216"/>
      <c r="K27" s="129"/>
      <c r="L27" s="129"/>
      <c r="M27" s="132"/>
      <c r="N27" s="132"/>
      <c r="O27" s="133">
        <f t="shared" si="0"/>
        <v>0</v>
      </c>
      <c r="P27" s="209"/>
      <c r="Q27" s="177"/>
      <c r="R27" s="132"/>
      <c r="S27" s="133">
        <f t="shared" si="1"/>
        <v>0</v>
      </c>
      <c r="T27" s="133">
        <f t="shared" si="2"/>
        <v>0</v>
      </c>
      <c r="U27" s="133">
        <f t="shared" si="3"/>
        <v>0</v>
      </c>
    </row>
    <row r="28" spans="1:21" ht="12.75">
      <c r="A28" s="161"/>
      <c r="B28" s="249" t="s">
        <v>744</v>
      </c>
      <c r="C28" s="162"/>
      <c r="D28" s="213"/>
      <c r="E28" s="213"/>
      <c r="F28" s="214"/>
      <c r="G28" s="215"/>
      <c r="H28" s="216"/>
      <c r="I28" s="215"/>
      <c r="J28" s="216"/>
      <c r="K28" s="129"/>
      <c r="L28" s="129"/>
      <c r="M28" s="132"/>
      <c r="N28" s="132"/>
      <c r="O28" s="133">
        <f t="shared" si="0"/>
        <v>0</v>
      </c>
      <c r="P28" s="209"/>
      <c r="Q28" s="177"/>
      <c r="R28" s="132"/>
      <c r="S28" s="133">
        <f t="shared" si="1"/>
        <v>0</v>
      </c>
      <c r="T28" s="133">
        <f t="shared" si="2"/>
        <v>0</v>
      </c>
      <c r="U28" s="133">
        <f t="shared" si="3"/>
        <v>0</v>
      </c>
    </row>
    <row r="29" spans="1:21" ht="12.75">
      <c r="A29" s="161"/>
      <c r="B29" s="249" t="s">
        <v>745</v>
      </c>
      <c r="C29" s="162"/>
      <c r="D29" s="213"/>
      <c r="E29" s="213"/>
      <c r="F29" s="214"/>
      <c r="G29" s="215"/>
      <c r="H29" s="216"/>
      <c r="I29" s="215"/>
      <c r="J29" s="216"/>
      <c r="K29" s="129"/>
      <c r="L29" s="129"/>
      <c r="M29" s="132"/>
      <c r="N29" s="132"/>
      <c r="O29" s="133">
        <f t="shared" si="0"/>
        <v>0</v>
      </c>
      <c r="P29" s="209"/>
      <c r="Q29" s="177"/>
      <c r="R29" s="132"/>
      <c r="S29" s="133">
        <f t="shared" si="1"/>
        <v>0</v>
      </c>
      <c r="T29" s="133">
        <f t="shared" si="2"/>
        <v>0</v>
      </c>
      <c r="U29" s="133">
        <f t="shared" si="3"/>
        <v>0</v>
      </c>
    </row>
    <row r="30" spans="1:21" ht="12.75">
      <c r="A30" s="161"/>
      <c r="B30" s="249" t="s">
        <v>746</v>
      </c>
      <c r="C30" s="162"/>
      <c r="D30" s="130"/>
      <c r="E30" s="130"/>
      <c r="F30" s="131"/>
      <c r="G30" s="129"/>
      <c r="H30" s="216"/>
      <c r="I30" s="129"/>
      <c r="J30" s="216"/>
      <c r="K30" s="129"/>
      <c r="L30" s="129"/>
      <c r="M30" s="132"/>
      <c r="N30" s="132"/>
      <c r="O30" s="133">
        <f t="shared" si="0"/>
        <v>0</v>
      </c>
      <c r="P30" s="209"/>
      <c r="Q30" s="177"/>
      <c r="R30" s="132"/>
      <c r="S30" s="133">
        <f t="shared" si="1"/>
        <v>0</v>
      </c>
      <c r="T30" s="133">
        <f t="shared" si="2"/>
        <v>0</v>
      </c>
      <c r="U30" s="133">
        <f t="shared" si="3"/>
        <v>0</v>
      </c>
    </row>
    <row r="31" spans="1:21" ht="12.75">
      <c r="A31" s="161"/>
      <c r="B31" s="249" t="s">
        <v>747</v>
      </c>
      <c r="C31" s="162"/>
      <c r="D31" s="213"/>
      <c r="E31" s="213"/>
      <c r="F31" s="214"/>
      <c r="G31" s="215"/>
      <c r="H31" s="216"/>
      <c r="I31" s="215"/>
      <c r="J31" s="216"/>
      <c r="K31" s="129"/>
      <c r="L31" s="129"/>
      <c r="M31" s="132"/>
      <c r="N31" s="132"/>
      <c r="O31" s="133">
        <f t="shared" si="0"/>
        <v>0</v>
      </c>
      <c r="P31" s="209"/>
      <c r="Q31" s="177"/>
      <c r="R31" s="132"/>
      <c r="S31" s="133">
        <f t="shared" si="1"/>
        <v>0</v>
      </c>
      <c r="T31" s="133">
        <f t="shared" si="2"/>
        <v>0</v>
      </c>
      <c r="U31" s="133">
        <f t="shared" si="3"/>
        <v>0</v>
      </c>
    </row>
    <row r="32" spans="1:21" ht="12.75">
      <c r="A32" s="161"/>
      <c r="B32" s="249" t="s">
        <v>748</v>
      </c>
      <c r="C32" s="162"/>
      <c r="D32" s="213"/>
      <c r="E32" s="213"/>
      <c r="F32" s="214"/>
      <c r="G32" s="215"/>
      <c r="H32" s="216"/>
      <c r="I32" s="215"/>
      <c r="J32" s="216"/>
      <c r="K32" s="129"/>
      <c r="L32" s="129"/>
      <c r="M32" s="132"/>
      <c r="N32" s="132"/>
      <c r="O32" s="133">
        <f t="shared" si="0"/>
        <v>0</v>
      </c>
      <c r="P32" s="209"/>
      <c r="Q32" s="177"/>
      <c r="R32" s="132"/>
      <c r="S32" s="133">
        <f t="shared" si="1"/>
        <v>0</v>
      </c>
      <c r="T32" s="133">
        <f t="shared" si="2"/>
        <v>0</v>
      </c>
      <c r="U32" s="133">
        <f t="shared" si="3"/>
        <v>0</v>
      </c>
    </row>
    <row r="33" spans="1:21" ht="12.75">
      <c r="A33" s="161"/>
      <c r="B33" s="249" t="s">
        <v>749</v>
      </c>
      <c r="C33" s="162"/>
      <c r="D33" s="213"/>
      <c r="E33" s="213"/>
      <c r="F33" s="214"/>
      <c r="G33" s="215"/>
      <c r="H33" s="216"/>
      <c r="I33" s="215"/>
      <c r="J33" s="216"/>
      <c r="K33" s="129"/>
      <c r="L33" s="129"/>
      <c r="M33" s="132"/>
      <c r="N33" s="132"/>
      <c r="O33" s="133">
        <f t="shared" si="0"/>
        <v>0</v>
      </c>
      <c r="P33" s="209"/>
      <c r="Q33" s="177"/>
      <c r="R33" s="132"/>
      <c r="S33" s="133">
        <f t="shared" si="1"/>
        <v>0</v>
      </c>
      <c r="T33" s="133">
        <f t="shared" si="2"/>
        <v>0</v>
      </c>
      <c r="U33" s="133">
        <f t="shared" si="3"/>
        <v>0</v>
      </c>
    </row>
    <row r="34" spans="1:21" ht="12.75">
      <c r="A34" s="161"/>
      <c r="B34" s="249" t="s">
        <v>750</v>
      </c>
      <c r="C34" s="162"/>
      <c r="D34" s="213"/>
      <c r="E34" s="213"/>
      <c r="F34" s="214"/>
      <c r="G34" s="215"/>
      <c r="H34" s="216"/>
      <c r="I34" s="215"/>
      <c r="J34" s="216"/>
      <c r="K34" s="129"/>
      <c r="L34" s="129"/>
      <c r="M34" s="132"/>
      <c r="N34" s="132"/>
      <c r="O34" s="133">
        <f t="shared" si="0"/>
        <v>0</v>
      </c>
      <c r="P34" s="209"/>
      <c r="Q34" s="177"/>
      <c r="R34" s="132"/>
      <c r="S34" s="133">
        <f t="shared" si="1"/>
        <v>0</v>
      </c>
      <c r="T34" s="133">
        <f t="shared" si="2"/>
        <v>0</v>
      </c>
      <c r="U34" s="133">
        <f t="shared" si="3"/>
        <v>0</v>
      </c>
    </row>
    <row r="35" spans="1:21" ht="12.75">
      <c r="A35" s="161"/>
      <c r="B35" s="249" t="s">
        <v>751</v>
      </c>
      <c r="C35" s="162"/>
      <c r="D35" s="213"/>
      <c r="E35" s="213"/>
      <c r="F35" s="214"/>
      <c r="G35" s="215"/>
      <c r="H35" s="216"/>
      <c r="I35" s="215"/>
      <c r="J35" s="216"/>
      <c r="K35" s="129"/>
      <c r="L35" s="129"/>
      <c r="M35" s="132"/>
      <c r="N35" s="132"/>
      <c r="O35" s="133">
        <f t="shared" si="0"/>
        <v>0</v>
      </c>
      <c r="P35" s="209"/>
      <c r="Q35" s="177"/>
      <c r="R35" s="132"/>
      <c r="S35" s="133">
        <f t="shared" si="1"/>
        <v>0</v>
      </c>
      <c r="T35" s="133">
        <f t="shared" si="2"/>
        <v>0</v>
      </c>
      <c r="U35" s="133">
        <f t="shared" si="3"/>
        <v>0</v>
      </c>
    </row>
    <row r="36" spans="1:21" ht="12.75">
      <c r="A36" s="161"/>
      <c r="B36" s="249" t="s">
        <v>752</v>
      </c>
      <c r="C36" s="162"/>
      <c r="D36" s="213"/>
      <c r="E36" s="213"/>
      <c r="F36" s="214"/>
      <c r="G36" s="215"/>
      <c r="H36" s="216"/>
      <c r="I36" s="215"/>
      <c r="J36" s="216"/>
      <c r="K36" s="129"/>
      <c r="L36" s="129"/>
      <c r="M36" s="132"/>
      <c r="N36" s="132"/>
      <c r="O36" s="133">
        <f t="shared" si="0"/>
        <v>0</v>
      </c>
      <c r="P36" s="209"/>
      <c r="Q36" s="177"/>
      <c r="R36" s="132"/>
      <c r="S36" s="133">
        <f t="shared" si="1"/>
        <v>0</v>
      </c>
      <c r="T36" s="133">
        <f t="shared" si="2"/>
        <v>0</v>
      </c>
      <c r="U36" s="133">
        <f t="shared" si="3"/>
        <v>0</v>
      </c>
    </row>
    <row r="37" spans="1:21" ht="12.75">
      <c r="A37" s="161"/>
      <c r="B37" s="249" t="s">
        <v>753</v>
      </c>
      <c r="C37" s="162"/>
      <c r="D37" s="213"/>
      <c r="E37" s="213"/>
      <c r="F37" s="214"/>
      <c r="G37" s="215"/>
      <c r="H37" s="216"/>
      <c r="I37" s="215"/>
      <c r="J37" s="216"/>
      <c r="K37" s="129"/>
      <c r="L37" s="129"/>
      <c r="M37" s="132"/>
      <c r="N37" s="132"/>
      <c r="O37" s="133">
        <f t="shared" si="0"/>
        <v>0</v>
      </c>
      <c r="P37" s="209"/>
      <c r="Q37" s="177"/>
      <c r="R37" s="132"/>
      <c r="S37" s="133">
        <f t="shared" si="1"/>
        <v>0</v>
      </c>
      <c r="T37" s="133">
        <f t="shared" si="2"/>
        <v>0</v>
      </c>
      <c r="U37" s="133">
        <f t="shared" si="3"/>
        <v>0</v>
      </c>
    </row>
    <row r="38" spans="1:21" ht="12.75">
      <c r="A38" s="161"/>
      <c r="B38" s="249" t="s">
        <v>754</v>
      </c>
      <c r="C38" s="162"/>
      <c r="D38" s="213"/>
      <c r="E38" s="213"/>
      <c r="F38" s="214"/>
      <c r="G38" s="215"/>
      <c r="H38" s="216"/>
      <c r="I38" s="215"/>
      <c r="J38" s="216"/>
      <c r="K38" s="129"/>
      <c r="L38" s="129"/>
      <c r="M38" s="132"/>
      <c r="N38" s="132"/>
      <c r="O38" s="133">
        <f t="shared" si="0"/>
        <v>0</v>
      </c>
      <c r="P38" s="209"/>
      <c r="Q38" s="177"/>
      <c r="R38" s="132"/>
      <c r="S38" s="133">
        <f t="shared" si="1"/>
        <v>0</v>
      </c>
      <c r="T38" s="133">
        <f t="shared" si="2"/>
        <v>0</v>
      </c>
      <c r="U38" s="133">
        <f t="shared" si="3"/>
        <v>0</v>
      </c>
    </row>
    <row r="39" spans="1:21" ht="12.75">
      <c r="A39" s="161"/>
      <c r="B39" s="249" t="s">
        <v>755</v>
      </c>
      <c r="C39" s="162"/>
      <c r="D39" s="213"/>
      <c r="E39" s="213"/>
      <c r="F39" s="214"/>
      <c r="G39" s="215"/>
      <c r="H39" s="216"/>
      <c r="I39" s="215"/>
      <c r="J39" s="216"/>
      <c r="K39" s="129"/>
      <c r="L39" s="129"/>
      <c r="M39" s="132"/>
      <c r="N39" s="132"/>
      <c r="O39" s="133">
        <f t="shared" si="0"/>
        <v>0</v>
      </c>
      <c r="P39" s="209"/>
      <c r="Q39" s="177"/>
      <c r="R39" s="132"/>
      <c r="S39" s="133">
        <f t="shared" si="1"/>
        <v>0</v>
      </c>
      <c r="T39" s="133">
        <f t="shared" si="2"/>
        <v>0</v>
      </c>
      <c r="U39" s="133">
        <f t="shared" si="3"/>
        <v>0</v>
      </c>
    </row>
    <row r="40" spans="1:21" ht="12.75">
      <c r="A40" s="161"/>
      <c r="B40" s="249" t="s">
        <v>756</v>
      </c>
      <c r="C40" s="162"/>
      <c r="D40" s="213"/>
      <c r="E40" s="213"/>
      <c r="F40" s="214"/>
      <c r="G40" s="215"/>
      <c r="H40" s="216"/>
      <c r="I40" s="215"/>
      <c r="J40" s="216"/>
      <c r="K40" s="129"/>
      <c r="L40" s="129"/>
      <c r="M40" s="132"/>
      <c r="N40" s="132"/>
      <c r="O40" s="133">
        <f t="shared" si="0"/>
        <v>0</v>
      </c>
      <c r="P40" s="209"/>
      <c r="Q40" s="177"/>
      <c r="R40" s="132"/>
      <c r="S40" s="133">
        <f t="shared" si="1"/>
        <v>0</v>
      </c>
      <c r="T40" s="133">
        <f t="shared" si="2"/>
        <v>0</v>
      </c>
      <c r="U40" s="133">
        <f t="shared" si="3"/>
        <v>0</v>
      </c>
    </row>
    <row r="41" spans="1:21" ht="12.75">
      <c r="A41" s="161"/>
      <c r="B41" s="249" t="s">
        <v>757</v>
      </c>
      <c r="C41" s="162"/>
      <c r="D41" s="130"/>
      <c r="E41" s="130"/>
      <c r="F41" s="131"/>
      <c r="G41" s="129"/>
      <c r="H41" s="216"/>
      <c r="I41" s="129"/>
      <c r="J41" s="216"/>
      <c r="K41" s="129"/>
      <c r="L41" s="129"/>
      <c r="M41" s="132"/>
      <c r="N41" s="132"/>
      <c r="O41" s="133">
        <f t="shared" si="0"/>
        <v>0</v>
      </c>
      <c r="P41" s="209"/>
      <c r="Q41" s="177"/>
      <c r="R41" s="132"/>
      <c r="S41" s="133">
        <f t="shared" si="1"/>
        <v>0</v>
      </c>
      <c r="T41" s="133">
        <f t="shared" si="2"/>
        <v>0</v>
      </c>
      <c r="U41" s="133">
        <f t="shared" si="3"/>
        <v>0</v>
      </c>
    </row>
    <row r="42" spans="1:21" ht="12.75">
      <c r="A42" s="161"/>
      <c r="B42" s="249" t="s">
        <v>758</v>
      </c>
      <c r="C42" s="162"/>
      <c r="D42" s="213"/>
      <c r="E42" s="213"/>
      <c r="F42" s="214"/>
      <c r="G42" s="215"/>
      <c r="H42" s="216"/>
      <c r="I42" s="215"/>
      <c r="J42" s="216"/>
      <c r="K42" s="129"/>
      <c r="L42" s="129"/>
      <c r="M42" s="132"/>
      <c r="N42" s="132"/>
      <c r="O42" s="133">
        <f t="shared" si="0"/>
        <v>0</v>
      </c>
      <c r="P42" s="209"/>
      <c r="Q42" s="177"/>
      <c r="R42" s="132"/>
      <c r="S42" s="133">
        <f t="shared" si="1"/>
        <v>0</v>
      </c>
      <c r="T42" s="133">
        <f t="shared" si="2"/>
        <v>0</v>
      </c>
      <c r="U42" s="133">
        <f t="shared" si="3"/>
        <v>0</v>
      </c>
    </row>
    <row r="43" spans="1:21" ht="12.75">
      <c r="A43" s="161"/>
      <c r="B43" s="249" t="s">
        <v>759</v>
      </c>
      <c r="C43" s="162"/>
      <c r="D43" s="213"/>
      <c r="E43" s="213"/>
      <c r="F43" s="214"/>
      <c r="G43" s="215"/>
      <c r="H43" s="216"/>
      <c r="I43" s="215"/>
      <c r="J43" s="216"/>
      <c r="K43" s="129"/>
      <c r="L43" s="129"/>
      <c r="M43" s="132"/>
      <c r="N43" s="132"/>
      <c r="O43" s="133">
        <f t="shared" si="0"/>
        <v>0</v>
      </c>
      <c r="P43" s="209"/>
      <c r="Q43" s="177"/>
      <c r="R43" s="132"/>
      <c r="S43" s="133">
        <f t="shared" si="1"/>
        <v>0</v>
      </c>
      <c r="T43" s="133">
        <f t="shared" si="2"/>
        <v>0</v>
      </c>
      <c r="U43" s="133">
        <f t="shared" si="3"/>
        <v>0</v>
      </c>
    </row>
    <row r="44" spans="1:21" ht="12.75">
      <c r="A44" s="161"/>
      <c r="B44" s="249" t="s">
        <v>760</v>
      </c>
      <c r="C44" s="162"/>
      <c r="D44" s="213"/>
      <c r="E44" s="213"/>
      <c r="F44" s="214"/>
      <c r="G44" s="215"/>
      <c r="H44" s="216"/>
      <c r="I44" s="215"/>
      <c r="J44" s="216"/>
      <c r="K44" s="129"/>
      <c r="L44" s="129"/>
      <c r="M44" s="132"/>
      <c r="N44" s="132"/>
      <c r="O44" s="133">
        <f t="shared" si="0"/>
        <v>0</v>
      </c>
      <c r="P44" s="209"/>
      <c r="Q44" s="177"/>
      <c r="R44" s="132"/>
      <c r="S44" s="133">
        <f t="shared" si="1"/>
        <v>0</v>
      </c>
      <c r="T44" s="133">
        <f t="shared" si="2"/>
        <v>0</v>
      </c>
      <c r="U44" s="133">
        <f t="shared" si="3"/>
        <v>0</v>
      </c>
    </row>
    <row r="45" spans="1:21" ht="12.75">
      <c r="A45" s="161"/>
      <c r="B45" s="249" t="s">
        <v>761</v>
      </c>
      <c r="C45" s="162"/>
      <c r="D45" s="213"/>
      <c r="E45" s="213"/>
      <c r="F45" s="214"/>
      <c r="G45" s="215"/>
      <c r="H45" s="216"/>
      <c r="I45" s="215"/>
      <c r="J45" s="216"/>
      <c r="K45" s="129"/>
      <c r="L45" s="129"/>
      <c r="M45" s="132"/>
      <c r="N45" s="132"/>
      <c r="O45" s="133">
        <f t="shared" si="0"/>
        <v>0</v>
      </c>
      <c r="P45" s="209"/>
      <c r="Q45" s="177"/>
      <c r="R45" s="132"/>
      <c r="S45" s="133">
        <f t="shared" si="1"/>
        <v>0</v>
      </c>
      <c r="T45" s="133">
        <f t="shared" si="2"/>
        <v>0</v>
      </c>
      <c r="U45" s="133">
        <f t="shared" si="3"/>
        <v>0</v>
      </c>
    </row>
    <row r="46" spans="1:21" ht="12.75">
      <c r="A46" s="161"/>
      <c r="B46" s="249" t="s">
        <v>762</v>
      </c>
      <c r="C46" s="162"/>
      <c r="D46" s="213"/>
      <c r="E46" s="213"/>
      <c r="F46" s="214"/>
      <c r="G46" s="215"/>
      <c r="H46" s="216"/>
      <c r="I46" s="215"/>
      <c r="J46" s="216"/>
      <c r="K46" s="129"/>
      <c r="L46" s="129"/>
      <c r="M46" s="132"/>
      <c r="N46" s="132"/>
      <c r="O46" s="133">
        <f t="shared" si="0"/>
        <v>0</v>
      </c>
      <c r="P46" s="209"/>
      <c r="Q46" s="177"/>
      <c r="R46" s="132"/>
      <c r="S46" s="133">
        <f t="shared" si="1"/>
        <v>0</v>
      </c>
      <c r="T46" s="133">
        <f t="shared" si="2"/>
        <v>0</v>
      </c>
      <c r="U46" s="133">
        <f t="shared" si="3"/>
        <v>0</v>
      </c>
    </row>
    <row r="47" spans="1:21" ht="12.75">
      <c r="A47" s="161"/>
      <c r="B47" s="249" t="s">
        <v>763</v>
      </c>
      <c r="C47" s="162"/>
      <c r="D47" s="213"/>
      <c r="E47" s="213"/>
      <c r="F47" s="214"/>
      <c r="G47" s="215"/>
      <c r="H47" s="216"/>
      <c r="I47" s="215"/>
      <c r="J47" s="216"/>
      <c r="K47" s="129"/>
      <c r="L47" s="129"/>
      <c r="M47" s="132"/>
      <c r="N47" s="132"/>
      <c r="O47" s="133">
        <f t="shared" si="0"/>
        <v>0</v>
      </c>
      <c r="P47" s="209"/>
      <c r="Q47" s="177"/>
      <c r="R47" s="132"/>
      <c r="S47" s="133">
        <f t="shared" si="1"/>
        <v>0</v>
      </c>
      <c r="T47" s="133">
        <f t="shared" si="2"/>
        <v>0</v>
      </c>
      <c r="U47" s="133">
        <f t="shared" si="3"/>
        <v>0</v>
      </c>
    </row>
    <row r="48" spans="1:21" ht="12.75">
      <c r="A48" s="161"/>
      <c r="B48" s="249" t="s">
        <v>764</v>
      </c>
      <c r="C48" s="162"/>
      <c r="D48" s="213"/>
      <c r="E48" s="213"/>
      <c r="F48" s="214"/>
      <c r="G48" s="215"/>
      <c r="H48" s="216"/>
      <c r="I48" s="215"/>
      <c r="J48" s="216"/>
      <c r="K48" s="129"/>
      <c r="L48" s="129"/>
      <c r="M48" s="132"/>
      <c r="N48" s="132"/>
      <c r="O48" s="133">
        <f t="shared" si="0"/>
        <v>0</v>
      </c>
      <c r="P48" s="209"/>
      <c r="Q48" s="177"/>
      <c r="R48" s="132"/>
      <c r="S48" s="133">
        <f t="shared" si="1"/>
        <v>0</v>
      </c>
      <c r="T48" s="133">
        <f t="shared" si="2"/>
        <v>0</v>
      </c>
      <c r="U48" s="133">
        <f t="shared" si="3"/>
        <v>0</v>
      </c>
    </row>
    <row r="49" spans="1:21" ht="12.75">
      <c r="A49" s="161"/>
      <c r="B49" s="249" t="s">
        <v>765</v>
      </c>
      <c r="C49" s="162"/>
      <c r="D49" s="213"/>
      <c r="E49" s="213"/>
      <c r="F49" s="214"/>
      <c r="G49" s="215"/>
      <c r="H49" s="216"/>
      <c r="I49" s="215"/>
      <c r="J49" s="216"/>
      <c r="K49" s="129"/>
      <c r="L49" s="129"/>
      <c r="M49" s="132"/>
      <c r="N49" s="132"/>
      <c r="O49" s="133">
        <f t="shared" si="0"/>
        <v>0</v>
      </c>
      <c r="P49" s="209"/>
      <c r="Q49" s="177"/>
      <c r="R49" s="132"/>
      <c r="S49" s="133">
        <f t="shared" si="1"/>
        <v>0</v>
      </c>
      <c r="T49" s="133">
        <f t="shared" si="2"/>
        <v>0</v>
      </c>
      <c r="U49" s="133">
        <f t="shared" si="3"/>
        <v>0</v>
      </c>
    </row>
    <row r="50" spans="1:21" ht="12.75">
      <c r="A50" s="161"/>
      <c r="B50" s="249" t="s">
        <v>766</v>
      </c>
      <c r="C50" s="162"/>
      <c r="D50" s="213"/>
      <c r="E50" s="213"/>
      <c r="F50" s="214"/>
      <c r="G50" s="215"/>
      <c r="H50" s="216"/>
      <c r="I50" s="215"/>
      <c r="J50" s="216"/>
      <c r="K50" s="129"/>
      <c r="L50" s="129"/>
      <c r="M50" s="132"/>
      <c r="N50" s="132"/>
      <c r="O50" s="133">
        <f t="shared" si="0"/>
        <v>0</v>
      </c>
      <c r="P50" s="209"/>
      <c r="Q50" s="177"/>
      <c r="R50" s="132"/>
      <c r="S50" s="133">
        <f t="shared" si="1"/>
        <v>0</v>
      </c>
      <c r="T50" s="133">
        <f t="shared" si="2"/>
        <v>0</v>
      </c>
      <c r="U50" s="133">
        <f t="shared" si="3"/>
        <v>0</v>
      </c>
    </row>
    <row r="51" spans="1:21" ht="12.75">
      <c r="A51" s="161"/>
      <c r="B51" s="249" t="s">
        <v>767</v>
      </c>
      <c r="C51" s="162"/>
      <c r="D51" s="213"/>
      <c r="E51" s="213"/>
      <c r="F51" s="214"/>
      <c r="G51" s="215"/>
      <c r="H51" s="216"/>
      <c r="I51" s="215"/>
      <c r="J51" s="216"/>
      <c r="K51" s="129"/>
      <c r="L51" s="129"/>
      <c r="M51" s="132"/>
      <c r="N51" s="132"/>
      <c r="O51" s="133">
        <f t="shared" si="0"/>
        <v>0</v>
      </c>
      <c r="P51" s="209"/>
      <c r="Q51" s="177"/>
      <c r="R51" s="132"/>
      <c r="S51" s="133">
        <f t="shared" si="1"/>
        <v>0</v>
      </c>
      <c r="T51" s="133">
        <f t="shared" si="2"/>
        <v>0</v>
      </c>
      <c r="U51" s="133">
        <f t="shared" si="3"/>
        <v>0</v>
      </c>
    </row>
    <row r="52" spans="1:21" ht="12.75">
      <c r="A52" s="161"/>
      <c r="B52" s="249" t="s">
        <v>768</v>
      </c>
      <c r="C52" s="162"/>
      <c r="D52" s="130"/>
      <c r="E52" s="130"/>
      <c r="F52" s="131"/>
      <c r="G52" s="129"/>
      <c r="H52" s="216"/>
      <c r="I52" s="129"/>
      <c r="J52" s="216"/>
      <c r="K52" s="129"/>
      <c r="L52" s="129"/>
      <c r="M52" s="132"/>
      <c r="N52" s="132"/>
      <c r="O52" s="133">
        <f t="shared" si="0"/>
        <v>0</v>
      </c>
      <c r="P52" s="209"/>
      <c r="Q52" s="177"/>
      <c r="R52" s="132"/>
      <c r="S52" s="133">
        <f t="shared" si="1"/>
        <v>0</v>
      </c>
      <c r="T52" s="133">
        <f t="shared" si="2"/>
        <v>0</v>
      </c>
      <c r="U52" s="133">
        <f t="shared" si="3"/>
        <v>0</v>
      </c>
    </row>
    <row r="53" spans="1:21" ht="12.75">
      <c r="A53" s="161"/>
      <c r="B53" s="249" t="s">
        <v>769</v>
      </c>
      <c r="C53" s="162"/>
      <c r="D53" s="213"/>
      <c r="E53" s="213"/>
      <c r="F53" s="214"/>
      <c r="G53" s="215"/>
      <c r="H53" s="216"/>
      <c r="I53" s="215"/>
      <c r="J53" s="216"/>
      <c r="K53" s="129"/>
      <c r="L53" s="129"/>
      <c r="M53" s="132"/>
      <c r="N53" s="132"/>
      <c r="O53" s="133">
        <f t="shared" si="0"/>
        <v>0</v>
      </c>
      <c r="P53" s="209"/>
      <c r="Q53" s="177"/>
      <c r="R53" s="132"/>
      <c r="S53" s="133">
        <f t="shared" si="1"/>
        <v>0</v>
      </c>
      <c r="T53" s="133">
        <f t="shared" si="2"/>
        <v>0</v>
      </c>
      <c r="U53" s="133">
        <f t="shared" si="3"/>
        <v>0</v>
      </c>
    </row>
    <row r="54" spans="1:21" ht="12.75">
      <c r="A54" s="161"/>
      <c r="B54" s="249" t="s">
        <v>770</v>
      </c>
      <c r="C54" s="162"/>
      <c r="D54" s="213"/>
      <c r="E54" s="213"/>
      <c r="F54" s="214"/>
      <c r="G54" s="215"/>
      <c r="H54" s="216"/>
      <c r="I54" s="215"/>
      <c r="J54" s="216"/>
      <c r="K54" s="129"/>
      <c r="L54" s="129"/>
      <c r="M54" s="132"/>
      <c r="N54" s="132"/>
      <c r="O54" s="133">
        <f t="shared" si="0"/>
        <v>0</v>
      </c>
      <c r="P54" s="209"/>
      <c r="Q54" s="177"/>
      <c r="R54" s="132"/>
      <c r="S54" s="133">
        <f t="shared" si="1"/>
        <v>0</v>
      </c>
      <c r="T54" s="133">
        <f t="shared" si="2"/>
        <v>0</v>
      </c>
      <c r="U54" s="133">
        <f t="shared" si="3"/>
        <v>0</v>
      </c>
    </row>
    <row r="55" spans="1:21" ht="12.75">
      <c r="A55" s="161"/>
      <c r="B55" s="249" t="s">
        <v>771</v>
      </c>
      <c r="C55" s="162"/>
      <c r="D55" s="213"/>
      <c r="E55" s="213"/>
      <c r="F55" s="214"/>
      <c r="G55" s="215"/>
      <c r="H55" s="216"/>
      <c r="I55" s="215"/>
      <c r="J55" s="216"/>
      <c r="K55" s="129"/>
      <c r="L55" s="129"/>
      <c r="M55" s="132"/>
      <c r="N55" s="132"/>
      <c r="O55" s="133">
        <f t="shared" si="0"/>
        <v>0</v>
      </c>
      <c r="P55" s="209"/>
      <c r="Q55" s="177"/>
      <c r="R55" s="132"/>
      <c r="S55" s="133">
        <f t="shared" si="1"/>
        <v>0</v>
      </c>
      <c r="T55" s="133">
        <f t="shared" si="2"/>
        <v>0</v>
      </c>
      <c r="U55" s="133">
        <f t="shared" si="3"/>
        <v>0</v>
      </c>
    </row>
    <row r="56" spans="1:21" ht="12.75">
      <c r="A56" s="161"/>
      <c r="B56" s="249" t="s">
        <v>772</v>
      </c>
      <c r="C56" s="162"/>
      <c r="D56" s="213"/>
      <c r="E56" s="213"/>
      <c r="F56" s="214"/>
      <c r="G56" s="215"/>
      <c r="H56" s="216"/>
      <c r="I56" s="215"/>
      <c r="J56" s="216"/>
      <c r="K56" s="129"/>
      <c r="L56" s="129"/>
      <c r="M56" s="132"/>
      <c r="N56" s="132"/>
      <c r="O56" s="133">
        <f t="shared" si="0"/>
        <v>0</v>
      </c>
      <c r="P56" s="209"/>
      <c r="Q56" s="177"/>
      <c r="R56" s="132"/>
      <c r="S56" s="133">
        <f t="shared" si="1"/>
        <v>0</v>
      </c>
      <c r="T56" s="133">
        <f t="shared" si="2"/>
        <v>0</v>
      </c>
      <c r="U56" s="133">
        <f t="shared" si="3"/>
        <v>0</v>
      </c>
    </row>
    <row r="57" spans="1:21" ht="12.75">
      <c r="A57" s="161"/>
      <c r="B57" s="249" t="s">
        <v>773</v>
      </c>
      <c r="C57" s="162"/>
      <c r="D57" s="213"/>
      <c r="E57" s="213"/>
      <c r="F57" s="214"/>
      <c r="G57" s="215"/>
      <c r="H57" s="216"/>
      <c r="I57" s="215"/>
      <c r="J57" s="216"/>
      <c r="K57" s="129"/>
      <c r="L57" s="129"/>
      <c r="M57" s="132"/>
      <c r="N57" s="132"/>
      <c r="O57" s="133">
        <f t="shared" si="0"/>
        <v>0</v>
      </c>
      <c r="P57" s="209"/>
      <c r="Q57" s="177"/>
      <c r="R57" s="132"/>
      <c r="S57" s="133">
        <f t="shared" si="1"/>
        <v>0</v>
      </c>
      <c r="T57" s="133">
        <f t="shared" si="2"/>
        <v>0</v>
      </c>
      <c r="U57" s="133">
        <f t="shared" si="3"/>
        <v>0</v>
      </c>
    </row>
    <row r="58" spans="1:21" ht="12.75">
      <c r="A58" s="161"/>
      <c r="B58" s="249" t="s">
        <v>774</v>
      </c>
      <c r="C58" s="162"/>
      <c r="D58" s="213"/>
      <c r="E58" s="213"/>
      <c r="F58" s="214"/>
      <c r="G58" s="215"/>
      <c r="H58" s="216"/>
      <c r="I58" s="215"/>
      <c r="J58" s="216"/>
      <c r="K58" s="129"/>
      <c r="L58" s="129"/>
      <c r="M58" s="132"/>
      <c r="N58" s="132"/>
      <c r="O58" s="133">
        <f t="shared" si="0"/>
        <v>0</v>
      </c>
      <c r="P58" s="209"/>
      <c r="Q58" s="177"/>
      <c r="R58" s="132"/>
      <c r="S58" s="133">
        <f t="shared" si="1"/>
        <v>0</v>
      </c>
      <c r="T58" s="133">
        <f t="shared" si="2"/>
        <v>0</v>
      </c>
      <c r="U58" s="133">
        <f t="shared" si="3"/>
        <v>0</v>
      </c>
    </row>
    <row r="59" spans="1:21" ht="12.75">
      <c r="A59" s="161"/>
      <c r="B59" s="249" t="s">
        <v>775</v>
      </c>
      <c r="C59" s="162"/>
      <c r="D59" s="213"/>
      <c r="E59" s="213"/>
      <c r="F59" s="214"/>
      <c r="G59" s="215"/>
      <c r="H59" s="216"/>
      <c r="I59" s="215"/>
      <c r="J59" s="216"/>
      <c r="K59" s="129"/>
      <c r="L59" s="129"/>
      <c r="M59" s="132"/>
      <c r="N59" s="132"/>
      <c r="O59" s="133">
        <f t="shared" si="0"/>
        <v>0</v>
      </c>
      <c r="P59" s="209"/>
      <c r="Q59" s="177"/>
      <c r="R59" s="132"/>
      <c r="S59" s="133">
        <f t="shared" si="1"/>
        <v>0</v>
      </c>
      <c r="T59" s="133">
        <f t="shared" si="2"/>
        <v>0</v>
      </c>
      <c r="U59" s="133">
        <f t="shared" si="3"/>
        <v>0</v>
      </c>
    </row>
    <row r="60" spans="1:21" ht="12.75">
      <c r="A60" s="161"/>
      <c r="B60" s="249" t="s">
        <v>776</v>
      </c>
      <c r="C60" s="162"/>
      <c r="D60" s="213"/>
      <c r="E60" s="213"/>
      <c r="F60" s="214"/>
      <c r="G60" s="215"/>
      <c r="H60" s="216"/>
      <c r="I60" s="215"/>
      <c r="J60" s="216"/>
      <c r="K60" s="129"/>
      <c r="L60" s="129"/>
      <c r="M60" s="132"/>
      <c r="N60" s="132"/>
      <c r="O60" s="133">
        <f t="shared" si="0"/>
        <v>0</v>
      </c>
      <c r="P60" s="209"/>
      <c r="Q60" s="177"/>
      <c r="R60" s="132"/>
      <c r="S60" s="133">
        <f t="shared" si="1"/>
        <v>0</v>
      </c>
      <c r="T60" s="133">
        <f t="shared" si="2"/>
        <v>0</v>
      </c>
      <c r="U60" s="133">
        <f t="shared" si="3"/>
        <v>0</v>
      </c>
    </row>
    <row r="61" spans="1:21" ht="12.75">
      <c r="A61" s="161"/>
      <c r="B61" s="249" t="s">
        <v>777</v>
      </c>
      <c r="C61" s="162"/>
      <c r="D61" s="213"/>
      <c r="E61" s="213"/>
      <c r="F61" s="214"/>
      <c r="G61" s="215"/>
      <c r="H61" s="216"/>
      <c r="I61" s="215"/>
      <c r="J61" s="216"/>
      <c r="K61" s="129"/>
      <c r="L61" s="129"/>
      <c r="M61" s="132"/>
      <c r="N61" s="132"/>
      <c r="O61" s="133">
        <f t="shared" si="0"/>
        <v>0</v>
      </c>
      <c r="P61" s="209"/>
      <c r="Q61" s="177"/>
      <c r="R61" s="132"/>
      <c r="S61" s="133">
        <f t="shared" si="1"/>
        <v>0</v>
      </c>
      <c r="T61" s="133">
        <f t="shared" si="2"/>
        <v>0</v>
      </c>
      <c r="U61" s="133">
        <f t="shared" si="3"/>
        <v>0</v>
      </c>
    </row>
    <row r="62" spans="1:21" ht="12.75">
      <c r="A62" s="161"/>
      <c r="B62" s="249" t="s">
        <v>778</v>
      </c>
      <c r="C62" s="162"/>
      <c r="D62" s="213"/>
      <c r="E62" s="213"/>
      <c r="F62" s="214"/>
      <c r="G62" s="215"/>
      <c r="H62" s="216"/>
      <c r="I62" s="215"/>
      <c r="J62" s="216"/>
      <c r="K62" s="129"/>
      <c r="L62" s="129"/>
      <c r="M62" s="132"/>
      <c r="N62" s="132"/>
      <c r="O62" s="133">
        <f t="shared" si="0"/>
        <v>0</v>
      </c>
      <c r="P62" s="209"/>
      <c r="Q62" s="177"/>
      <c r="R62" s="132"/>
      <c r="S62" s="133">
        <f t="shared" si="1"/>
        <v>0</v>
      </c>
      <c r="T62" s="133">
        <f t="shared" si="2"/>
        <v>0</v>
      </c>
      <c r="U62" s="133">
        <f t="shared" si="3"/>
        <v>0</v>
      </c>
    </row>
    <row r="63" spans="1:21" ht="12.75">
      <c r="A63" s="161"/>
      <c r="B63" s="249" t="s">
        <v>779</v>
      </c>
      <c r="C63" s="162"/>
      <c r="D63" s="130"/>
      <c r="E63" s="130"/>
      <c r="F63" s="131"/>
      <c r="G63" s="129"/>
      <c r="H63" s="216"/>
      <c r="I63" s="129"/>
      <c r="J63" s="216"/>
      <c r="K63" s="129"/>
      <c r="L63" s="129"/>
      <c r="M63" s="132"/>
      <c r="N63" s="132"/>
      <c r="O63" s="133">
        <f t="shared" si="0"/>
        <v>0</v>
      </c>
      <c r="P63" s="209"/>
      <c r="Q63" s="177"/>
      <c r="R63" s="132"/>
      <c r="S63" s="133">
        <f t="shared" si="1"/>
        <v>0</v>
      </c>
      <c r="T63" s="133">
        <f t="shared" si="2"/>
        <v>0</v>
      </c>
      <c r="U63" s="133">
        <f t="shared" si="3"/>
        <v>0</v>
      </c>
    </row>
    <row r="64" spans="1:21" ht="12.75">
      <c r="A64" s="161"/>
      <c r="B64" s="249" t="s">
        <v>780</v>
      </c>
      <c r="C64" s="162"/>
      <c r="D64" s="130"/>
      <c r="E64" s="130"/>
      <c r="F64" s="131"/>
      <c r="G64" s="129"/>
      <c r="H64" s="216"/>
      <c r="I64" s="129"/>
      <c r="J64" s="216"/>
      <c r="K64" s="129"/>
      <c r="L64" s="129"/>
      <c r="M64" s="132"/>
      <c r="N64" s="132"/>
      <c r="O64" s="133">
        <f t="shared" si="0"/>
        <v>0</v>
      </c>
      <c r="P64" s="209"/>
      <c r="Q64" s="177"/>
      <c r="R64" s="132"/>
      <c r="S64" s="133">
        <f t="shared" si="1"/>
        <v>0</v>
      </c>
      <c r="T64" s="133">
        <f t="shared" si="2"/>
        <v>0</v>
      </c>
      <c r="U64" s="133">
        <f t="shared" si="3"/>
        <v>0</v>
      </c>
    </row>
    <row r="65" spans="1:21" ht="12.75">
      <c r="A65" s="161"/>
      <c r="B65" s="249" t="s">
        <v>781</v>
      </c>
      <c r="C65" s="162"/>
      <c r="D65" s="130"/>
      <c r="E65" s="130"/>
      <c r="F65" s="131"/>
      <c r="G65" s="129"/>
      <c r="H65" s="216"/>
      <c r="I65" s="129"/>
      <c r="J65" s="216"/>
      <c r="K65" s="129"/>
      <c r="L65" s="129"/>
      <c r="M65" s="132"/>
      <c r="N65" s="132"/>
      <c r="O65" s="133">
        <f t="shared" si="0"/>
        <v>0</v>
      </c>
      <c r="P65" s="209"/>
      <c r="Q65" s="177"/>
      <c r="R65" s="132"/>
      <c r="S65" s="133">
        <f t="shared" si="1"/>
        <v>0</v>
      </c>
      <c r="T65" s="133">
        <f t="shared" si="2"/>
        <v>0</v>
      </c>
      <c r="U65" s="133">
        <f t="shared" si="3"/>
        <v>0</v>
      </c>
    </row>
    <row r="66" spans="1:21" ht="12.75">
      <c r="A66" s="161"/>
      <c r="B66" s="249" t="s">
        <v>782</v>
      </c>
      <c r="C66" s="162"/>
      <c r="D66" s="130"/>
      <c r="E66" s="130"/>
      <c r="F66" s="131"/>
      <c r="G66" s="129"/>
      <c r="H66" s="216"/>
      <c r="I66" s="129"/>
      <c r="J66" s="216"/>
      <c r="K66" s="129"/>
      <c r="L66" s="129"/>
      <c r="M66" s="132"/>
      <c r="N66" s="132"/>
      <c r="O66" s="133">
        <f t="shared" si="0"/>
        <v>0</v>
      </c>
      <c r="P66" s="209"/>
      <c r="Q66" s="177"/>
      <c r="R66" s="132"/>
      <c r="S66" s="133">
        <f t="shared" si="1"/>
        <v>0</v>
      </c>
      <c r="T66" s="133">
        <f t="shared" si="2"/>
        <v>0</v>
      </c>
      <c r="U66" s="133">
        <f t="shared" si="3"/>
        <v>0</v>
      </c>
    </row>
    <row r="67" spans="1:21" ht="12.75">
      <c r="A67" s="161"/>
      <c r="B67" s="249" t="s">
        <v>783</v>
      </c>
      <c r="C67" s="162"/>
      <c r="D67" s="130"/>
      <c r="E67" s="130"/>
      <c r="F67" s="131"/>
      <c r="G67" s="129"/>
      <c r="H67" s="216"/>
      <c r="I67" s="129"/>
      <c r="J67" s="216"/>
      <c r="K67" s="129"/>
      <c r="L67" s="129"/>
      <c r="M67" s="132"/>
      <c r="N67" s="132"/>
      <c r="O67" s="133">
        <f t="shared" si="0"/>
        <v>0</v>
      </c>
      <c r="P67" s="209"/>
      <c r="Q67" s="177"/>
      <c r="R67" s="132"/>
      <c r="S67" s="133">
        <f t="shared" si="1"/>
        <v>0</v>
      </c>
      <c r="T67" s="133">
        <f t="shared" si="2"/>
        <v>0</v>
      </c>
      <c r="U67" s="133">
        <f t="shared" si="3"/>
        <v>0</v>
      </c>
    </row>
    <row r="68" spans="1:21" ht="12.75">
      <c r="A68" s="161"/>
      <c r="B68" s="249" t="s">
        <v>784</v>
      </c>
      <c r="C68" s="162"/>
      <c r="D68" s="130"/>
      <c r="E68" s="130"/>
      <c r="F68" s="131"/>
      <c r="G68" s="129"/>
      <c r="H68" s="216"/>
      <c r="I68" s="129"/>
      <c r="J68" s="216"/>
      <c r="K68" s="129"/>
      <c r="L68" s="129"/>
      <c r="M68" s="132"/>
      <c r="N68" s="132"/>
      <c r="O68" s="133">
        <f t="shared" si="0"/>
        <v>0</v>
      </c>
      <c r="P68" s="209"/>
      <c r="Q68" s="177"/>
      <c r="R68" s="132"/>
      <c r="S68" s="133">
        <f t="shared" si="1"/>
        <v>0</v>
      </c>
      <c r="T68" s="133">
        <f t="shared" si="2"/>
        <v>0</v>
      </c>
      <c r="U68" s="133">
        <f t="shared" si="3"/>
        <v>0</v>
      </c>
    </row>
    <row r="69" spans="1:21" ht="12.75">
      <c r="A69" s="161"/>
      <c r="B69" s="249" t="s">
        <v>785</v>
      </c>
      <c r="C69" s="162"/>
      <c r="D69" s="130"/>
      <c r="E69" s="130"/>
      <c r="F69" s="131"/>
      <c r="G69" s="129"/>
      <c r="H69" s="216"/>
      <c r="I69" s="129"/>
      <c r="J69" s="216"/>
      <c r="K69" s="129"/>
      <c r="L69" s="129"/>
      <c r="M69" s="132"/>
      <c r="N69" s="132"/>
      <c r="O69" s="133">
        <f t="shared" si="0"/>
        <v>0</v>
      </c>
      <c r="P69" s="209"/>
      <c r="Q69" s="177"/>
      <c r="R69" s="132"/>
      <c r="S69" s="133">
        <f t="shared" si="1"/>
        <v>0</v>
      </c>
      <c r="T69" s="133">
        <f t="shared" si="2"/>
        <v>0</v>
      </c>
      <c r="U69" s="133">
        <f t="shared" si="3"/>
        <v>0</v>
      </c>
    </row>
    <row r="70" spans="1:21" ht="12.75">
      <c r="A70" s="161"/>
      <c r="B70" s="249" t="s">
        <v>786</v>
      </c>
      <c r="C70" s="162"/>
      <c r="D70" s="130"/>
      <c r="E70" s="130"/>
      <c r="F70" s="131"/>
      <c r="G70" s="129"/>
      <c r="H70" s="216"/>
      <c r="I70" s="129"/>
      <c r="J70" s="216"/>
      <c r="K70" s="129"/>
      <c r="L70" s="129"/>
      <c r="M70" s="132"/>
      <c r="N70" s="132"/>
      <c r="O70" s="133">
        <f t="shared" si="0"/>
        <v>0</v>
      </c>
      <c r="P70" s="209"/>
      <c r="Q70" s="177"/>
      <c r="R70" s="132"/>
      <c r="S70" s="133">
        <f t="shared" si="1"/>
        <v>0</v>
      </c>
      <c r="T70" s="133">
        <f t="shared" si="2"/>
        <v>0</v>
      </c>
      <c r="U70" s="133">
        <f t="shared" si="3"/>
        <v>0</v>
      </c>
    </row>
    <row r="71" spans="1:21" ht="12.75">
      <c r="A71" s="161"/>
      <c r="B71" s="249" t="s">
        <v>787</v>
      </c>
      <c r="C71" s="162"/>
      <c r="D71" s="130"/>
      <c r="E71" s="130"/>
      <c r="F71" s="131"/>
      <c r="G71" s="129"/>
      <c r="H71" s="216"/>
      <c r="I71" s="129"/>
      <c r="J71" s="216"/>
      <c r="K71" s="129"/>
      <c r="L71" s="129"/>
      <c r="M71" s="132"/>
      <c r="N71" s="132"/>
      <c r="O71" s="133">
        <f t="shared" si="0"/>
        <v>0</v>
      </c>
      <c r="P71" s="209"/>
      <c r="Q71" s="177"/>
      <c r="R71" s="132"/>
      <c r="S71" s="133">
        <f t="shared" si="1"/>
        <v>0</v>
      </c>
      <c r="T71" s="133">
        <f t="shared" si="2"/>
        <v>0</v>
      </c>
      <c r="U71" s="133">
        <f t="shared" si="3"/>
        <v>0</v>
      </c>
    </row>
    <row r="72" spans="1:21" ht="12.75">
      <c r="A72" s="161"/>
      <c r="B72" s="249" t="s">
        <v>788</v>
      </c>
      <c r="C72" s="162"/>
      <c r="D72" s="130"/>
      <c r="E72" s="130"/>
      <c r="F72" s="131"/>
      <c r="G72" s="129"/>
      <c r="H72" s="216"/>
      <c r="I72" s="129"/>
      <c r="J72" s="216"/>
      <c r="K72" s="129"/>
      <c r="L72" s="129"/>
      <c r="M72" s="132"/>
      <c r="N72" s="132"/>
      <c r="O72" s="133">
        <f t="shared" si="0"/>
        <v>0</v>
      </c>
      <c r="P72" s="209"/>
      <c r="Q72" s="177"/>
      <c r="R72" s="132"/>
      <c r="S72" s="133">
        <f t="shared" si="1"/>
        <v>0</v>
      </c>
      <c r="T72" s="133">
        <f t="shared" si="2"/>
        <v>0</v>
      </c>
      <c r="U72" s="133">
        <f t="shared" si="3"/>
        <v>0</v>
      </c>
    </row>
    <row r="73" spans="1:21" ht="12.75">
      <c r="A73" s="161"/>
      <c r="B73" s="249" t="s">
        <v>789</v>
      </c>
      <c r="C73" s="162"/>
      <c r="D73" s="130"/>
      <c r="E73" s="130"/>
      <c r="F73" s="131"/>
      <c r="G73" s="129"/>
      <c r="H73" s="216"/>
      <c r="I73" s="129"/>
      <c r="J73" s="216"/>
      <c r="K73" s="129"/>
      <c r="L73" s="129"/>
      <c r="M73" s="132"/>
      <c r="N73" s="132"/>
      <c r="O73" s="133">
        <f t="shared" si="0"/>
        <v>0</v>
      </c>
      <c r="P73" s="209"/>
      <c r="Q73" s="177"/>
      <c r="R73" s="132"/>
      <c r="S73" s="133">
        <f aca="true" t="shared" si="4" ref="S73:S136">IF(AND($F73&gt;=0,$J73&gt;""),IF($N73&gt;$F73*LOOKUP($J73,Country,Subsistence),$N73-$F73*LOOKUP($J73,Country,Subsistence),0),$N73)</f>
        <v>0</v>
      </c>
      <c r="T73" s="133">
        <f t="shared" si="2"/>
        <v>0</v>
      </c>
      <c r="U73" s="133">
        <f t="shared" si="3"/>
        <v>0</v>
      </c>
    </row>
    <row r="74" spans="1:21" ht="12.75">
      <c r="A74" s="161"/>
      <c r="B74" s="249" t="s">
        <v>790</v>
      </c>
      <c r="C74" s="162"/>
      <c r="D74" s="130"/>
      <c r="E74" s="130"/>
      <c r="F74" s="131"/>
      <c r="G74" s="129"/>
      <c r="H74" s="216"/>
      <c r="I74" s="129"/>
      <c r="J74" s="216"/>
      <c r="K74" s="129"/>
      <c r="L74" s="129"/>
      <c r="M74" s="132"/>
      <c r="N74" s="132"/>
      <c r="O74" s="133">
        <f aca="true" t="shared" si="5" ref="O74:O137">SUM(M74:N74)</f>
        <v>0</v>
      </c>
      <c r="P74" s="209"/>
      <c r="Q74" s="177"/>
      <c r="R74" s="132"/>
      <c r="S74" s="133">
        <f t="shared" si="4"/>
        <v>0</v>
      </c>
      <c r="T74" s="133">
        <f aca="true" t="shared" si="6" ref="T74:T137">IF(OR($D74&lt;$Q$2,$D74&gt;$R$2,$E74&lt;$Q$2,$E74&gt;$R$2),O74,0)</f>
        <v>0</v>
      </c>
      <c r="U74" s="133">
        <f aca="true" t="shared" si="7" ref="U74:U137">IF(SUM($M74+$N74)&gt;0,SUM($M74+$N74)-MAX(SUM($R74+$S74),$T74),0)</f>
        <v>0</v>
      </c>
    </row>
    <row r="75" spans="1:21" ht="12.75">
      <c r="A75" s="161"/>
      <c r="B75" s="249" t="s">
        <v>791</v>
      </c>
      <c r="C75" s="162"/>
      <c r="D75" s="130"/>
      <c r="E75" s="130"/>
      <c r="F75" s="131"/>
      <c r="G75" s="129"/>
      <c r="H75" s="216"/>
      <c r="I75" s="129"/>
      <c r="J75" s="216"/>
      <c r="K75" s="129"/>
      <c r="L75" s="129"/>
      <c r="M75" s="132"/>
      <c r="N75" s="132"/>
      <c r="O75" s="133">
        <f t="shared" si="5"/>
        <v>0</v>
      </c>
      <c r="P75" s="209"/>
      <c r="Q75" s="177"/>
      <c r="R75" s="132"/>
      <c r="S75" s="133">
        <f t="shared" si="4"/>
        <v>0</v>
      </c>
      <c r="T75" s="133">
        <f t="shared" si="6"/>
        <v>0</v>
      </c>
      <c r="U75" s="133">
        <f t="shared" si="7"/>
        <v>0</v>
      </c>
    </row>
    <row r="76" spans="1:21" ht="12.75">
      <c r="A76" s="161"/>
      <c r="B76" s="249" t="s">
        <v>792</v>
      </c>
      <c r="C76" s="162"/>
      <c r="D76" s="130"/>
      <c r="E76" s="130"/>
      <c r="F76" s="131"/>
      <c r="G76" s="129"/>
      <c r="H76" s="216"/>
      <c r="I76" s="129"/>
      <c r="J76" s="216"/>
      <c r="K76" s="129"/>
      <c r="L76" s="129"/>
      <c r="M76" s="132"/>
      <c r="N76" s="132"/>
      <c r="O76" s="133">
        <f t="shared" si="5"/>
        <v>0</v>
      </c>
      <c r="P76" s="209"/>
      <c r="Q76" s="177"/>
      <c r="R76" s="132"/>
      <c r="S76" s="133">
        <f t="shared" si="4"/>
        <v>0</v>
      </c>
      <c r="T76" s="133">
        <f t="shared" si="6"/>
        <v>0</v>
      </c>
      <c r="U76" s="133">
        <f t="shared" si="7"/>
        <v>0</v>
      </c>
    </row>
    <row r="77" spans="1:21" ht="12.75">
      <c r="A77" s="161"/>
      <c r="B77" s="249" t="s">
        <v>793</v>
      </c>
      <c r="C77" s="162"/>
      <c r="D77" s="130"/>
      <c r="E77" s="130"/>
      <c r="F77" s="131"/>
      <c r="G77" s="129"/>
      <c r="H77" s="216"/>
      <c r="I77" s="129"/>
      <c r="J77" s="216"/>
      <c r="K77" s="129"/>
      <c r="L77" s="129"/>
      <c r="M77" s="132"/>
      <c r="N77" s="132"/>
      <c r="O77" s="133">
        <f t="shared" si="5"/>
        <v>0</v>
      </c>
      <c r="P77" s="209"/>
      <c r="Q77" s="177"/>
      <c r="R77" s="132"/>
      <c r="S77" s="133">
        <f t="shared" si="4"/>
        <v>0</v>
      </c>
      <c r="T77" s="133">
        <f t="shared" si="6"/>
        <v>0</v>
      </c>
      <c r="U77" s="133">
        <f t="shared" si="7"/>
        <v>0</v>
      </c>
    </row>
    <row r="78" spans="1:21" ht="12.75">
      <c r="A78" s="161"/>
      <c r="B78" s="249" t="s">
        <v>794</v>
      </c>
      <c r="C78" s="162"/>
      <c r="D78" s="130"/>
      <c r="E78" s="130"/>
      <c r="F78" s="131"/>
      <c r="G78" s="129"/>
      <c r="H78" s="216"/>
      <c r="I78" s="129"/>
      <c r="J78" s="216"/>
      <c r="K78" s="129"/>
      <c r="L78" s="129"/>
      <c r="M78" s="132"/>
      <c r="N78" s="132"/>
      <c r="O78" s="133">
        <f t="shared" si="5"/>
        <v>0</v>
      </c>
      <c r="P78" s="209"/>
      <c r="Q78" s="177"/>
      <c r="R78" s="132"/>
      <c r="S78" s="133">
        <f t="shared" si="4"/>
        <v>0</v>
      </c>
      <c r="T78" s="133">
        <f t="shared" si="6"/>
        <v>0</v>
      </c>
      <c r="U78" s="133">
        <f t="shared" si="7"/>
        <v>0</v>
      </c>
    </row>
    <row r="79" spans="1:21" ht="12.75">
      <c r="A79" s="161"/>
      <c r="B79" s="249" t="s">
        <v>795</v>
      </c>
      <c r="C79" s="162"/>
      <c r="D79" s="130"/>
      <c r="E79" s="130"/>
      <c r="F79" s="131"/>
      <c r="G79" s="129"/>
      <c r="H79" s="216"/>
      <c r="I79" s="129"/>
      <c r="J79" s="216"/>
      <c r="K79" s="129"/>
      <c r="L79" s="129"/>
      <c r="M79" s="132"/>
      <c r="N79" s="132"/>
      <c r="O79" s="133">
        <f t="shared" si="5"/>
        <v>0</v>
      </c>
      <c r="P79" s="209"/>
      <c r="Q79" s="177"/>
      <c r="R79" s="132"/>
      <c r="S79" s="133">
        <f t="shared" si="4"/>
        <v>0</v>
      </c>
      <c r="T79" s="133">
        <f t="shared" si="6"/>
        <v>0</v>
      </c>
      <c r="U79" s="133">
        <f t="shared" si="7"/>
        <v>0</v>
      </c>
    </row>
    <row r="80" spans="1:21" ht="12.75">
      <c r="A80" s="161"/>
      <c r="B80" s="249" t="s">
        <v>796</v>
      </c>
      <c r="C80" s="162"/>
      <c r="D80" s="130"/>
      <c r="E80" s="130"/>
      <c r="F80" s="131"/>
      <c r="G80" s="129"/>
      <c r="H80" s="216"/>
      <c r="I80" s="129"/>
      <c r="J80" s="216"/>
      <c r="K80" s="129"/>
      <c r="L80" s="129"/>
      <c r="M80" s="132"/>
      <c r="N80" s="132"/>
      <c r="O80" s="133">
        <f t="shared" si="5"/>
        <v>0</v>
      </c>
      <c r="P80" s="209"/>
      <c r="Q80" s="177"/>
      <c r="R80" s="132"/>
      <c r="S80" s="133">
        <f t="shared" si="4"/>
        <v>0</v>
      </c>
      <c r="T80" s="133">
        <f t="shared" si="6"/>
        <v>0</v>
      </c>
      <c r="U80" s="133">
        <f t="shared" si="7"/>
        <v>0</v>
      </c>
    </row>
    <row r="81" spans="1:21" ht="12.75">
      <c r="A81" s="161"/>
      <c r="B81" s="249" t="s">
        <v>797</v>
      </c>
      <c r="C81" s="162"/>
      <c r="D81" s="130"/>
      <c r="E81" s="130"/>
      <c r="F81" s="131"/>
      <c r="G81" s="129"/>
      <c r="H81" s="216"/>
      <c r="I81" s="129"/>
      <c r="J81" s="216"/>
      <c r="K81" s="129"/>
      <c r="L81" s="129"/>
      <c r="M81" s="132"/>
      <c r="N81" s="132"/>
      <c r="O81" s="133">
        <f t="shared" si="5"/>
        <v>0</v>
      </c>
      <c r="P81" s="209"/>
      <c r="Q81" s="177"/>
      <c r="R81" s="132"/>
      <c r="S81" s="133">
        <f t="shared" si="4"/>
        <v>0</v>
      </c>
      <c r="T81" s="133">
        <f t="shared" si="6"/>
        <v>0</v>
      </c>
      <c r="U81" s="133">
        <f t="shared" si="7"/>
        <v>0</v>
      </c>
    </row>
    <row r="82" spans="1:21" ht="12.75">
      <c r="A82" s="161"/>
      <c r="B82" s="249" t="s">
        <v>798</v>
      </c>
      <c r="C82" s="162"/>
      <c r="D82" s="130"/>
      <c r="E82" s="130"/>
      <c r="F82" s="131"/>
      <c r="G82" s="129"/>
      <c r="H82" s="216"/>
      <c r="I82" s="129"/>
      <c r="J82" s="216"/>
      <c r="K82" s="129"/>
      <c r="L82" s="129"/>
      <c r="M82" s="132"/>
      <c r="N82" s="132"/>
      <c r="O82" s="133">
        <f t="shared" si="5"/>
        <v>0</v>
      </c>
      <c r="P82" s="209"/>
      <c r="Q82" s="177"/>
      <c r="R82" s="132"/>
      <c r="S82" s="133">
        <f t="shared" si="4"/>
        <v>0</v>
      </c>
      <c r="T82" s="133">
        <f t="shared" si="6"/>
        <v>0</v>
      </c>
      <c r="U82" s="133">
        <f t="shared" si="7"/>
        <v>0</v>
      </c>
    </row>
    <row r="83" spans="1:21" ht="12.75">
      <c r="A83" s="161"/>
      <c r="B83" s="249" t="s">
        <v>799</v>
      </c>
      <c r="C83" s="162"/>
      <c r="D83" s="130"/>
      <c r="E83" s="130"/>
      <c r="F83" s="131"/>
      <c r="G83" s="129"/>
      <c r="H83" s="216"/>
      <c r="I83" s="129"/>
      <c r="J83" s="216"/>
      <c r="K83" s="129"/>
      <c r="L83" s="129"/>
      <c r="M83" s="132"/>
      <c r="N83" s="132"/>
      <c r="O83" s="133">
        <f t="shared" si="5"/>
        <v>0</v>
      </c>
      <c r="P83" s="209"/>
      <c r="Q83" s="177"/>
      <c r="R83" s="132"/>
      <c r="S83" s="133">
        <f t="shared" si="4"/>
        <v>0</v>
      </c>
      <c r="T83" s="133">
        <f t="shared" si="6"/>
        <v>0</v>
      </c>
      <c r="U83" s="133">
        <f t="shared" si="7"/>
        <v>0</v>
      </c>
    </row>
    <row r="84" spans="1:21" ht="12.75">
      <c r="A84" s="161"/>
      <c r="B84" s="249" t="s">
        <v>800</v>
      </c>
      <c r="C84" s="162"/>
      <c r="D84" s="130"/>
      <c r="E84" s="130"/>
      <c r="F84" s="131"/>
      <c r="G84" s="129"/>
      <c r="H84" s="216"/>
      <c r="I84" s="129"/>
      <c r="J84" s="216"/>
      <c r="K84" s="129"/>
      <c r="L84" s="129"/>
      <c r="M84" s="132"/>
      <c r="N84" s="132"/>
      <c r="O84" s="133">
        <f t="shared" si="5"/>
        <v>0</v>
      </c>
      <c r="P84" s="209"/>
      <c r="Q84" s="177"/>
      <c r="R84" s="132"/>
      <c r="S84" s="133">
        <f t="shared" si="4"/>
        <v>0</v>
      </c>
      <c r="T84" s="133">
        <f t="shared" si="6"/>
        <v>0</v>
      </c>
      <c r="U84" s="133">
        <f t="shared" si="7"/>
        <v>0</v>
      </c>
    </row>
    <row r="85" spans="1:21" ht="12.75">
      <c r="A85" s="161"/>
      <c r="B85" s="249" t="s">
        <v>801</v>
      </c>
      <c r="C85" s="162"/>
      <c r="D85" s="130"/>
      <c r="E85" s="130"/>
      <c r="F85" s="131"/>
      <c r="G85" s="129"/>
      <c r="H85" s="216"/>
      <c r="I85" s="129"/>
      <c r="J85" s="216"/>
      <c r="K85" s="129"/>
      <c r="L85" s="129"/>
      <c r="M85" s="132"/>
      <c r="N85" s="132"/>
      <c r="O85" s="133">
        <f t="shared" si="5"/>
        <v>0</v>
      </c>
      <c r="P85" s="209"/>
      <c r="Q85" s="177"/>
      <c r="R85" s="132"/>
      <c r="S85" s="133">
        <f t="shared" si="4"/>
        <v>0</v>
      </c>
      <c r="T85" s="133">
        <f t="shared" si="6"/>
        <v>0</v>
      </c>
      <c r="U85" s="133">
        <f t="shared" si="7"/>
        <v>0</v>
      </c>
    </row>
    <row r="86" spans="1:21" ht="12.75">
      <c r="A86" s="161"/>
      <c r="B86" s="249" t="s">
        <v>802</v>
      </c>
      <c r="C86" s="162"/>
      <c r="D86" s="130"/>
      <c r="E86" s="130"/>
      <c r="F86" s="131"/>
      <c r="G86" s="129"/>
      <c r="H86" s="216"/>
      <c r="I86" s="129"/>
      <c r="J86" s="216"/>
      <c r="K86" s="129"/>
      <c r="L86" s="129"/>
      <c r="M86" s="132"/>
      <c r="N86" s="132"/>
      <c r="O86" s="133">
        <f t="shared" si="5"/>
        <v>0</v>
      </c>
      <c r="P86" s="209"/>
      <c r="Q86" s="177"/>
      <c r="R86" s="132"/>
      <c r="S86" s="133">
        <f t="shared" si="4"/>
        <v>0</v>
      </c>
      <c r="T86" s="133">
        <f t="shared" si="6"/>
        <v>0</v>
      </c>
      <c r="U86" s="133">
        <f t="shared" si="7"/>
        <v>0</v>
      </c>
    </row>
    <row r="87" spans="1:21" ht="12.75">
      <c r="A87" s="161"/>
      <c r="B87" s="249" t="s">
        <v>803</v>
      </c>
      <c r="C87" s="162"/>
      <c r="D87" s="130"/>
      <c r="E87" s="130"/>
      <c r="F87" s="131"/>
      <c r="G87" s="129"/>
      <c r="H87" s="216"/>
      <c r="I87" s="129"/>
      <c r="J87" s="216"/>
      <c r="K87" s="129"/>
      <c r="L87" s="129"/>
      <c r="M87" s="132"/>
      <c r="N87" s="132"/>
      <c r="O87" s="133">
        <f t="shared" si="5"/>
        <v>0</v>
      </c>
      <c r="P87" s="209"/>
      <c r="Q87" s="177"/>
      <c r="R87" s="132"/>
      <c r="S87" s="133">
        <f t="shared" si="4"/>
        <v>0</v>
      </c>
      <c r="T87" s="133">
        <f t="shared" si="6"/>
        <v>0</v>
      </c>
      <c r="U87" s="133">
        <f t="shared" si="7"/>
        <v>0</v>
      </c>
    </row>
    <row r="88" spans="1:21" ht="12.75">
      <c r="A88" s="161"/>
      <c r="B88" s="249" t="s">
        <v>804</v>
      </c>
      <c r="C88" s="162"/>
      <c r="D88" s="130"/>
      <c r="E88" s="130"/>
      <c r="F88" s="131"/>
      <c r="G88" s="129"/>
      <c r="H88" s="216"/>
      <c r="I88" s="129"/>
      <c r="J88" s="216"/>
      <c r="K88" s="129"/>
      <c r="L88" s="129"/>
      <c r="M88" s="132"/>
      <c r="N88" s="132"/>
      <c r="O88" s="133">
        <f t="shared" si="5"/>
        <v>0</v>
      </c>
      <c r="P88" s="209"/>
      <c r="Q88" s="177"/>
      <c r="R88" s="132"/>
      <c r="S88" s="133">
        <f t="shared" si="4"/>
        <v>0</v>
      </c>
      <c r="T88" s="133">
        <f t="shared" si="6"/>
        <v>0</v>
      </c>
      <c r="U88" s="133">
        <f t="shared" si="7"/>
        <v>0</v>
      </c>
    </row>
    <row r="89" spans="1:21" ht="12.75">
      <c r="A89" s="161"/>
      <c r="B89" s="249" t="s">
        <v>805</v>
      </c>
      <c r="C89" s="162"/>
      <c r="D89" s="130"/>
      <c r="E89" s="130"/>
      <c r="F89" s="131"/>
      <c r="G89" s="129"/>
      <c r="H89" s="216"/>
      <c r="I89" s="129"/>
      <c r="J89" s="216"/>
      <c r="K89" s="129"/>
      <c r="L89" s="129"/>
      <c r="M89" s="132"/>
      <c r="N89" s="132"/>
      <c r="O89" s="133">
        <f t="shared" si="5"/>
        <v>0</v>
      </c>
      <c r="P89" s="209"/>
      <c r="Q89" s="177"/>
      <c r="R89" s="132"/>
      <c r="S89" s="133">
        <f t="shared" si="4"/>
        <v>0</v>
      </c>
      <c r="T89" s="133">
        <f t="shared" si="6"/>
        <v>0</v>
      </c>
      <c r="U89" s="133">
        <f t="shared" si="7"/>
        <v>0</v>
      </c>
    </row>
    <row r="90" spans="1:21" ht="12.75">
      <c r="A90" s="161"/>
      <c r="B90" s="249" t="s">
        <v>806</v>
      </c>
      <c r="C90" s="162"/>
      <c r="D90" s="130"/>
      <c r="E90" s="130"/>
      <c r="F90" s="131"/>
      <c r="G90" s="129"/>
      <c r="H90" s="216"/>
      <c r="I90" s="129"/>
      <c r="J90" s="216"/>
      <c r="K90" s="129"/>
      <c r="L90" s="129"/>
      <c r="M90" s="132"/>
      <c r="N90" s="132"/>
      <c r="O90" s="133">
        <f t="shared" si="5"/>
        <v>0</v>
      </c>
      <c r="P90" s="209"/>
      <c r="Q90" s="177"/>
      <c r="R90" s="132"/>
      <c r="S90" s="133">
        <f t="shared" si="4"/>
        <v>0</v>
      </c>
      <c r="T90" s="133">
        <f t="shared" si="6"/>
        <v>0</v>
      </c>
      <c r="U90" s="133">
        <f t="shared" si="7"/>
        <v>0</v>
      </c>
    </row>
    <row r="91" spans="1:21" ht="12.75">
      <c r="A91" s="161"/>
      <c r="B91" s="249" t="s">
        <v>807</v>
      </c>
      <c r="C91" s="162"/>
      <c r="D91" s="130"/>
      <c r="E91" s="130"/>
      <c r="F91" s="131"/>
      <c r="G91" s="129"/>
      <c r="H91" s="216"/>
      <c r="I91" s="129"/>
      <c r="J91" s="216"/>
      <c r="K91" s="129"/>
      <c r="L91" s="129"/>
      <c r="M91" s="132"/>
      <c r="N91" s="132"/>
      <c r="O91" s="133">
        <f t="shared" si="5"/>
        <v>0</v>
      </c>
      <c r="P91" s="209"/>
      <c r="Q91" s="177"/>
      <c r="R91" s="132"/>
      <c r="S91" s="133">
        <f t="shared" si="4"/>
        <v>0</v>
      </c>
      <c r="T91" s="133">
        <f t="shared" si="6"/>
        <v>0</v>
      </c>
      <c r="U91" s="133">
        <f t="shared" si="7"/>
        <v>0</v>
      </c>
    </row>
    <row r="92" spans="1:21" ht="12.75">
      <c r="A92" s="161"/>
      <c r="B92" s="249" t="s">
        <v>808</v>
      </c>
      <c r="C92" s="162"/>
      <c r="D92" s="130"/>
      <c r="E92" s="130"/>
      <c r="F92" s="131"/>
      <c r="G92" s="129"/>
      <c r="H92" s="216"/>
      <c r="I92" s="129"/>
      <c r="J92" s="216"/>
      <c r="K92" s="129"/>
      <c r="L92" s="129"/>
      <c r="M92" s="132"/>
      <c r="N92" s="132"/>
      <c r="O92" s="133">
        <f t="shared" si="5"/>
        <v>0</v>
      </c>
      <c r="P92" s="209"/>
      <c r="Q92" s="177"/>
      <c r="R92" s="132"/>
      <c r="S92" s="133">
        <f t="shared" si="4"/>
        <v>0</v>
      </c>
      <c r="T92" s="133">
        <f t="shared" si="6"/>
        <v>0</v>
      </c>
      <c r="U92" s="133">
        <f t="shared" si="7"/>
        <v>0</v>
      </c>
    </row>
    <row r="93" spans="1:21" ht="12.75">
      <c r="A93" s="161"/>
      <c r="B93" s="249" t="s">
        <v>809</v>
      </c>
      <c r="C93" s="162"/>
      <c r="D93" s="130"/>
      <c r="E93" s="130"/>
      <c r="F93" s="131"/>
      <c r="G93" s="129"/>
      <c r="H93" s="216"/>
      <c r="I93" s="129"/>
      <c r="J93" s="216"/>
      <c r="K93" s="129"/>
      <c r="L93" s="129"/>
      <c r="M93" s="132"/>
      <c r="N93" s="132"/>
      <c r="O93" s="133">
        <f t="shared" si="5"/>
        <v>0</v>
      </c>
      <c r="P93" s="209"/>
      <c r="Q93" s="177"/>
      <c r="R93" s="132"/>
      <c r="S93" s="133">
        <f t="shared" si="4"/>
        <v>0</v>
      </c>
      <c r="T93" s="133">
        <f t="shared" si="6"/>
        <v>0</v>
      </c>
      <c r="U93" s="133">
        <f t="shared" si="7"/>
        <v>0</v>
      </c>
    </row>
    <row r="94" spans="1:21" ht="12.75">
      <c r="A94" s="161"/>
      <c r="B94" s="249" t="s">
        <v>810</v>
      </c>
      <c r="C94" s="162"/>
      <c r="D94" s="130"/>
      <c r="E94" s="130"/>
      <c r="F94" s="131"/>
      <c r="G94" s="129"/>
      <c r="H94" s="216"/>
      <c r="I94" s="129"/>
      <c r="J94" s="216"/>
      <c r="K94" s="129"/>
      <c r="L94" s="129"/>
      <c r="M94" s="132"/>
      <c r="N94" s="132"/>
      <c r="O94" s="133">
        <f t="shared" si="5"/>
        <v>0</v>
      </c>
      <c r="P94" s="209"/>
      <c r="Q94" s="177"/>
      <c r="R94" s="132"/>
      <c r="S94" s="133">
        <f t="shared" si="4"/>
        <v>0</v>
      </c>
      <c r="T94" s="133">
        <f t="shared" si="6"/>
        <v>0</v>
      </c>
      <c r="U94" s="133">
        <f t="shared" si="7"/>
        <v>0</v>
      </c>
    </row>
    <row r="95" spans="1:21" ht="12.75">
      <c r="A95" s="161"/>
      <c r="B95" s="249" t="s">
        <v>811</v>
      </c>
      <c r="C95" s="162"/>
      <c r="D95" s="130"/>
      <c r="E95" s="130"/>
      <c r="F95" s="131"/>
      <c r="G95" s="129"/>
      <c r="H95" s="216"/>
      <c r="I95" s="129"/>
      <c r="J95" s="216"/>
      <c r="K95" s="129"/>
      <c r="L95" s="129"/>
      <c r="M95" s="132"/>
      <c r="N95" s="132"/>
      <c r="O95" s="133">
        <f t="shared" si="5"/>
        <v>0</v>
      </c>
      <c r="P95" s="209"/>
      <c r="Q95" s="177"/>
      <c r="R95" s="132"/>
      <c r="S95" s="133">
        <f t="shared" si="4"/>
        <v>0</v>
      </c>
      <c r="T95" s="133">
        <f t="shared" si="6"/>
        <v>0</v>
      </c>
      <c r="U95" s="133">
        <f t="shared" si="7"/>
        <v>0</v>
      </c>
    </row>
    <row r="96" spans="1:21" ht="12.75">
      <c r="A96" s="161"/>
      <c r="B96" s="249" t="s">
        <v>812</v>
      </c>
      <c r="C96" s="162"/>
      <c r="D96" s="130"/>
      <c r="E96" s="130"/>
      <c r="F96" s="131"/>
      <c r="G96" s="129"/>
      <c r="H96" s="216"/>
      <c r="I96" s="129"/>
      <c r="J96" s="216"/>
      <c r="K96" s="129"/>
      <c r="L96" s="129"/>
      <c r="M96" s="132"/>
      <c r="N96" s="132"/>
      <c r="O96" s="133">
        <f t="shared" si="5"/>
        <v>0</v>
      </c>
      <c r="P96" s="209"/>
      <c r="Q96" s="177"/>
      <c r="R96" s="132"/>
      <c r="S96" s="133">
        <f t="shared" si="4"/>
        <v>0</v>
      </c>
      <c r="T96" s="133">
        <f t="shared" si="6"/>
        <v>0</v>
      </c>
      <c r="U96" s="133">
        <f t="shared" si="7"/>
        <v>0</v>
      </c>
    </row>
    <row r="97" spans="1:21" ht="12.75">
      <c r="A97" s="161"/>
      <c r="B97" s="249" t="s">
        <v>813</v>
      </c>
      <c r="C97" s="162"/>
      <c r="D97" s="130"/>
      <c r="E97" s="130"/>
      <c r="F97" s="131"/>
      <c r="G97" s="129"/>
      <c r="H97" s="216"/>
      <c r="I97" s="129"/>
      <c r="J97" s="216"/>
      <c r="K97" s="129"/>
      <c r="L97" s="129"/>
      <c r="M97" s="132"/>
      <c r="N97" s="132"/>
      <c r="O97" s="133">
        <f t="shared" si="5"/>
        <v>0</v>
      </c>
      <c r="P97" s="209"/>
      <c r="Q97" s="177"/>
      <c r="R97" s="132"/>
      <c r="S97" s="133">
        <f t="shared" si="4"/>
        <v>0</v>
      </c>
      <c r="T97" s="133">
        <f t="shared" si="6"/>
        <v>0</v>
      </c>
      <c r="U97" s="133">
        <f t="shared" si="7"/>
        <v>0</v>
      </c>
    </row>
    <row r="98" spans="1:21" ht="12.75">
      <c r="A98" s="161"/>
      <c r="B98" s="249" t="s">
        <v>814</v>
      </c>
      <c r="C98" s="162"/>
      <c r="D98" s="130"/>
      <c r="E98" s="130"/>
      <c r="F98" s="131"/>
      <c r="G98" s="129"/>
      <c r="H98" s="216"/>
      <c r="I98" s="129"/>
      <c r="J98" s="216"/>
      <c r="K98" s="129"/>
      <c r="L98" s="129"/>
      <c r="M98" s="132"/>
      <c r="N98" s="132"/>
      <c r="O98" s="133">
        <f t="shared" si="5"/>
        <v>0</v>
      </c>
      <c r="P98" s="209"/>
      <c r="Q98" s="177"/>
      <c r="R98" s="132"/>
      <c r="S98" s="133">
        <f t="shared" si="4"/>
        <v>0</v>
      </c>
      <c r="T98" s="133">
        <f t="shared" si="6"/>
        <v>0</v>
      </c>
      <c r="U98" s="133">
        <f t="shared" si="7"/>
        <v>0</v>
      </c>
    </row>
    <row r="99" spans="1:21" ht="12.75">
      <c r="A99" s="161"/>
      <c r="B99" s="249" t="s">
        <v>815</v>
      </c>
      <c r="C99" s="162"/>
      <c r="D99" s="130"/>
      <c r="E99" s="130"/>
      <c r="F99" s="131"/>
      <c r="G99" s="129"/>
      <c r="H99" s="216"/>
      <c r="I99" s="129"/>
      <c r="J99" s="216"/>
      <c r="K99" s="129"/>
      <c r="L99" s="129"/>
      <c r="M99" s="132"/>
      <c r="N99" s="132"/>
      <c r="O99" s="133">
        <f t="shared" si="5"/>
        <v>0</v>
      </c>
      <c r="P99" s="209"/>
      <c r="Q99" s="177"/>
      <c r="R99" s="132"/>
      <c r="S99" s="133">
        <f t="shared" si="4"/>
        <v>0</v>
      </c>
      <c r="T99" s="133">
        <f t="shared" si="6"/>
        <v>0</v>
      </c>
      <c r="U99" s="133">
        <f t="shared" si="7"/>
        <v>0</v>
      </c>
    </row>
    <row r="100" spans="1:21" ht="12.75">
      <c r="A100" s="161"/>
      <c r="B100" s="249" t="s">
        <v>816</v>
      </c>
      <c r="C100" s="162"/>
      <c r="D100" s="130"/>
      <c r="E100" s="130"/>
      <c r="F100" s="131"/>
      <c r="G100" s="129"/>
      <c r="H100" s="216"/>
      <c r="I100" s="129"/>
      <c r="J100" s="216"/>
      <c r="K100" s="129"/>
      <c r="L100" s="129"/>
      <c r="M100" s="132"/>
      <c r="N100" s="132"/>
      <c r="O100" s="133">
        <f t="shared" si="5"/>
        <v>0</v>
      </c>
      <c r="P100" s="209"/>
      <c r="Q100" s="177"/>
      <c r="R100" s="132"/>
      <c r="S100" s="133">
        <f t="shared" si="4"/>
        <v>0</v>
      </c>
      <c r="T100" s="133">
        <f t="shared" si="6"/>
        <v>0</v>
      </c>
      <c r="U100" s="133">
        <f t="shared" si="7"/>
        <v>0</v>
      </c>
    </row>
    <row r="101" spans="1:21" ht="12.75">
      <c r="A101" s="161"/>
      <c r="B101" s="249" t="s">
        <v>817</v>
      </c>
      <c r="C101" s="162"/>
      <c r="D101" s="130"/>
      <c r="E101" s="130"/>
      <c r="F101" s="131"/>
      <c r="G101" s="129"/>
      <c r="H101" s="216"/>
      <c r="I101" s="129"/>
      <c r="J101" s="216"/>
      <c r="K101" s="129"/>
      <c r="L101" s="129"/>
      <c r="M101" s="132"/>
      <c r="N101" s="132"/>
      <c r="O101" s="133">
        <f t="shared" si="5"/>
        <v>0</v>
      </c>
      <c r="P101" s="209"/>
      <c r="Q101" s="177"/>
      <c r="R101" s="132"/>
      <c r="S101" s="133">
        <f t="shared" si="4"/>
        <v>0</v>
      </c>
      <c r="T101" s="133">
        <f t="shared" si="6"/>
        <v>0</v>
      </c>
      <c r="U101" s="133">
        <f t="shared" si="7"/>
        <v>0</v>
      </c>
    </row>
    <row r="102" spans="1:21" ht="12.75">
      <c r="A102" s="161"/>
      <c r="B102" s="249" t="s">
        <v>818</v>
      </c>
      <c r="C102" s="162"/>
      <c r="D102" s="130"/>
      <c r="E102" s="130"/>
      <c r="F102" s="131"/>
      <c r="G102" s="129"/>
      <c r="H102" s="216"/>
      <c r="I102" s="129"/>
      <c r="J102" s="216"/>
      <c r="K102" s="129"/>
      <c r="L102" s="129"/>
      <c r="M102" s="132"/>
      <c r="N102" s="132"/>
      <c r="O102" s="133">
        <f t="shared" si="5"/>
        <v>0</v>
      </c>
      <c r="P102" s="209"/>
      <c r="Q102" s="177"/>
      <c r="R102" s="132"/>
      <c r="S102" s="133">
        <f t="shared" si="4"/>
        <v>0</v>
      </c>
      <c r="T102" s="133">
        <f t="shared" si="6"/>
        <v>0</v>
      </c>
      <c r="U102" s="133">
        <f t="shared" si="7"/>
        <v>0</v>
      </c>
    </row>
    <row r="103" spans="1:21" ht="12.75">
      <c r="A103" s="161"/>
      <c r="B103" s="249" t="s">
        <v>819</v>
      </c>
      <c r="C103" s="162"/>
      <c r="D103" s="130"/>
      <c r="E103" s="130"/>
      <c r="F103" s="131"/>
      <c r="G103" s="129"/>
      <c r="H103" s="216"/>
      <c r="I103" s="129"/>
      <c r="J103" s="216"/>
      <c r="K103" s="129"/>
      <c r="L103" s="129"/>
      <c r="M103" s="132"/>
      <c r="N103" s="132"/>
      <c r="O103" s="133">
        <f t="shared" si="5"/>
        <v>0</v>
      </c>
      <c r="P103" s="209"/>
      <c r="Q103" s="177"/>
      <c r="R103" s="132"/>
      <c r="S103" s="133">
        <f t="shared" si="4"/>
        <v>0</v>
      </c>
      <c r="T103" s="133">
        <f t="shared" si="6"/>
        <v>0</v>
      </c>
      <c r="U103" s="133">
        <f t="shared" si="7"/>
        <v>0</v>
      </c>
    </row>
    <row r="104" spans="1:21" ht="12.75">
      <c r="A104" s="161"/>
      <c r="B104" s="249" t="s">
        <v>820</v>
      </c>
      <c r="C104" s="162"/>
      <c r="D104" s="130"/>
      <c r="E104" s="130"/>
      <c r="F104" s="131"/>
      <c r="G104" s="129"/>
      <c r="H104" s="216"/>
      <c r="I104" s="129"/>
      <c r="J104" s="216"/>
      <c r="K104" s="129"/>
      <c r="L104" s="129"/>
      <c r="M104" s="132"/>
      <c r="N104" s="132"/>
      <c r="O104" s="133">
        <f t="shared" si="5"/>
        <v>0</v>
      </c>
      <c r="P104" s="209"/>
      <c r="Q104" s="177"/>
      <c r="R104" s="132"/>
      <c r="S104" s="133">
        <f t="shared" si="4"/>
        <v>0</v>
      </c>
      <c r="T104" s="133">
        <f t="shared" si="6"/>
        <v>0</v>
      </c>
      <c r="U104" s="133">
        <f t="shared" si="7"/>
        <v>0</v>
      </c>
    </row>
    <row r="105" spans="1:21" ht="12.75">
      <c r="A105" s="161"/>
      <c r="B105" s="249" t="s">
        <v>821</v>
      </c>
      <c r="C105" s="162"/>
      <c r="D105" s="130"/>
      <c r="E105" s="130"/>
      <c r="F105" s="131"/>
      <c r="G105" s="129"/>
      <c r="H105" s="216"/>
      <c r="I105" s="129"/>
      <c r="J105" s="216"/>
      <c r="K105" s="129"/>
      <c r="L105" s="129"/>
      <c r="M105" s="132"/>
      <c r="N105" s="132"/>
      <c r="O105" s="133">
        <f t="shared" si="5"/>
        <v>0</v>
      </c>
      <c r="P105" s="209"/>
      <c r="Q105" s="177"/>
      <c r="R105" s="132"/>
      <c r="S105" s="133">
        <f t="shared" si="4"/>
        <v>0</v>
      </c>
      <c r="T105" s="133">
        <f t="shared" si="6"/>
        <v>0</v>
      </c>
      <c r="U105" s="133">
        <f t="shared" si="7"/>
        <v>0</v>
      </c>
    </row>
    <row r="106" spans="1:21" ht="12.75">
      <c r="A106" s="161"/>
      <c r="B106" s="249" t="s">
        <v>822</v>
      </c>
      <c r="C106" s="162"/>
      <c r="D106" s="130"/>
      <c r="E106" s="130"/>
      <c r="F106" s="131"/>
      <c r="G106" s="129"/>
      <c r="H106" s="216"/>
      <c r="I106" s="129"/>
      <c r="J106" s="216"/>
      <c r="K106" s="129"/>
      <c r="L106" s="129"/>
      <c r="M106" s="132"/>
      <c r="N106" s="132"/>
      <c r="O106" s="133">
        <f t="shared" si="5"/>
        <v>0</v>
      </c>
      <c r="P106" s="209"/>
      <c r="Q106" s="177"/>
      <c r="R106" s="132"/>
      <c r="S106" s="133">
        <f t="shared" si="4"/>
        <v>0</v>
      </c>
      <c r="T106" s="133">
        <f t="shared" si="6"/>
        <v>0</v>
      </c>
      <c r="U106" s="133">
        <f t="shared" si="7"/>
        <v>0</v>
      </c>
    </row>
    <row r="107" spans="1:21" ht="12.75">
      <c r="A107" s="161"/>
      <c r="B107" s="249" t="s">
        <v>823</v>
      </c>
      <c r="C107" s="162"/>
      <c r="D107" s="130"/>
      <c r="E107" s="130"/>
      <c r="F107" s="131"/>
      <c r="G107" s="129"/>
      <c r="H107" s="216"/>
      <c r="I107" s="129"/>
      <c r="J107" s="216"/>
      <c r="K107" s="129"/>
      <c r="L107" s="129"/>
      <c r="M107" s="132"/>
      <c r="N107" s="132"/>
      <c r="O107" s="133">
        <f t="shared" si="5"/>
        <v>0</v>
      </c>
      <c r="P107" s="209"/>
      <c r="Q107" s="177"/>
      <c r="R107" s="132"/>
      <c r="S107" s="133">
        <f t="shared" si="4"/>
        <v>0</v>
      </c>
      <c r="T107" s="133">
        <f t="shared" si="6"/>
        <v>0</v>
      </c>
      <c r="U107" s="133">
        <f t="shared" si="7"/>
        <v>0</v>
      </c>
    </row>
    <row r="108" spans="1:21" ht="12.75">
      <c r="A108" s="161"/>
      <c r="B108" s="249" t="s">
        <v>824</v>
      </c>
      <c r="C108" s="162"/>
      <c r="D108" s="130"/>
      <c r="E108" s="130"/>
      <c r="F108" s="131"/>
      <c r="G108" s="129"/>
      <c r="H108" s="216"/>
      <c r="I108" s="129"/>
      <c r="J108" s="216"/>
      <c r="K108" s="129"/>
      <c r="L108" s="129"/>
      <c r="M108" s="132"/>
      <c r="N108" s="132"/>
      <c r="O108" s="133">
        <f t="shared" si="5"/>
        <v>0</v>
      </c>
      <c r="P108" s="209"/>
      <c r="Q108" s="177"/>
      <c r="R108" s="132"/>
      <c r="S108" s="133">
        <f t="shared" si="4"/>
        <v>0</v>
      </c>
      <c r="T108" s="133">
        <f t="shared" si="6"/>
        <v>0</v>
      </c>
      <c r="U108" s="133">
        <f t="shared" si="7"/>
        <v>0</v>
      </c>
    </row>
    <row r="109" spans="1:21" ht="12.75">
      <c r="A109" s="161"/>
      <c r="B109" s="249" t="s">
        <v>825</v>
      </c>
      <c r="C109" s="162"/>
      <c r="D109" s="130"/>
      <c r="E109" s="130"/>
      <c r="F109" s="131"/>
      <c r="G109" s="129"/>
      <c r="H109" s="216"/>
      <c r="I109" s="129"/>
      <c r="J109" s="216"/>
      <c r="K109" s="129"/>
      <c r="L109" s="129"/>
      <c r="M109" s="132"/>
      <c r="N109" s="132"/>
      <c r="O109" s="133">
        <f t="shared" si="5"/>
        <v>0</v>
      </c>
      <c r="P109" s="209"/>
      <c r="Q109" s="177"/>
      <c r="R109" s="132"/>
      <c r="S109" s="133">
        <f t="shared" si="4"/>
        <v>0</v>
      </c>
      <c r="T109" s="133">
        <f t="shared" si="6"/>
        <v>0</v>
      </c>
      <c r="U109" s="133">
        <f t="shared" si="7"/>
        <v>0</v>
      </c>
    </row>
    <row r="110" spans="1:21" ht="12.75">
      <c r="A110" s="161"/>
      <c r="B110" s="249" t="s">
        <v>826</v>
      </c>
      <c r="C110" s="162"/>
      <c r="D110" s="130"/>
      <c r="E110" s="130"/>
      <c r="F110" s="131"/>
      <c r="G110" s="129"/>
      <c r="H110" s="216"/>
      <c r="I110" s="129"/>
      <c r="J110" s="216"/>
      <c r="K110" s="129"/>
      <c r="L110" s="129"/>
      <c r="M110" s="132"/>
      <c r="N110" s="132"/>
      <c r="O110" s="133">
        <f t="shared" si="5"/>
        <v>0</v>
      </c>
      <c r="P110" s="209"/>
      <c r="Q110" s="177"/>
      <c r="R110" s="132"/>
      <c r="S110" s="133">
        <f t="shared" si="4"/>
        <v>0</v>
      </c>
      <c r="T110" s="133">
        <f t="shared" si="6"/>
        <v>0</v>
      </c>
      <c r="U110" s="133">
        <f t="shared" si="7"/>
        <v>0</v>
      </c>
    </row>
    <row r="111" spans="1:21" ht="12.75">
      <c r="A111" s="161"/>
      <c r="B111" s="249" t="s">
        <v>827</v>
      </c>
      <c r="C111" s="162"/>
      <c r="D111" s="130"/>
      <c r="E111" s="130"/>
      <c r="F111" s="131"/>
      <c r="G111" s="129"/>
      <c r="H111" s="216"/>
      <c r="I111" s="129"/>
      <c r="J111" s="216"/>
      <c r="K111" s="129"/>
      <c r="L111" s="129"/>
      <c r="M111" s="132"/>
      <c r="N111" s="132"/>
      <c r="O111" s="133">
        <f t="shared" si="5"/>
        <v>0</v>
      </c>
      <c r="P111" s="209"/>
      <c r="Q111" s="177"/>
      <c r="R111" s="132"/>
      <c r="S111" s="133">
        <f t="shared" si="4"/>
        <v>0</v>
      </c>
      <c r="T111" s="133">
        <f t="shared" si="6"/>
        <v>0</v>
      </c>
      <c r="U111" s="133">
        <f t="shared" si="7"/>
        <v>0</v>
      </c>
    </row>
    <row r="112" spans="1:21" ht="12.75">
      <c r="A112" s="161"/>
      <c r="B112" s="249" t="s">
        <v>828</v>
      </c>
      <c r="C112" s="162"/>
      <c r="D112" s="130"/>
      <c r="E112" s="130"/>
      <c r="F112" s="131"/>
      <c r="G112" s="129"/>
      <c r="H112" s="216"/>
      <c r="I112" s="129"/>
      <c r="J112" s="216"/>
      <c r="K112" s="129"/>
      <c r="L112" s="129"/>
      <c r="M112" s="132"/>
      <c r="N112" s="132"/>
      <c r="O112" s="133">
        <f t="shared" si="5"/>
        <v>0</v>
      </c>
      <c r="P112" s="209"/>
      <c r="Q112" s="177"/>
      <c r="R112" s="132"/>
      <c r="S112" s="133">
        <f t="shared" si="4"/>
        <v>0</v>
      </c>
      <c r="T112" s="133">
        <f t="shared" si="6"/>
        <v>0</v>
      </c>
      <c r="U112" s="133">
        <f t="shared" si="7"/>
        <v>0</v>
      </c>
    </row>
    <row r="113" spans="1:21" ht="12.75">
      <c r="A113" s="161"/>
      <c r="B113" s="249" t="s">
        <v>829</v>
      </c>
      <c r="C113" s="162"/>
      <c r="D113" s="130"/>
      <c r="E113" s="130"/>
      <c r="F113" s="131"/>
      <c r="G113" s="129"/>
      <c r="H113" s="216"/>
      <c r="I113" s="129"/>
      <c r="J113" s="216"/>
      <c r="K113" s="129"/>
      <c r="L113" s="129"/>
      <c r="M113" s="132"/>
      <c r="N113" s="132"/>
      <c r="O113" s="133">
        <f t="shared" si="5"/>
        <v>0</v>
      </c>
      <c r="P113" s="209"/>
      <c r="Q113" s="177"/>
      <c r="R113" s="132"/>
      <c r="S113" s="133">
        <f t="shared" si="4"/>
        <v>0</v>
      </c>
      <c r="T113" s="133">
        <f t="shared" si="6"/>
        <v>0</v>
      </c>
      <c r="U113" s="133">
        <f t="shared" si="7"/>
        <v>0</v>
      </c>
    </row>
    <row r="114" spans="1:21" ht="12.75">
      <c r="A114" s="161"/>
      <c r="B114" s="249" t="s">
        <v>830</v>
      </c>
      <c r="C114" s="162"/>
      <c r="D114" s="130"/>
      <c r="E114" s="130"/>
      <c r="F114" s="131"/>
      <c r="G114" s="129"/>
      <c r="H114" s="216"/>
      <c r="I114" s="129"/>
      <c r="J114" s="216"/>
      <c r="K114" s="129"/>
      <c r="L114" s="129"/>
      <c r="M114" s="132"/>
      <c r="N114" s="132"/>
      <c r="O114" s="133">
        <f t="shared" si="5"/>
        <v>0</v>
      </c>
      <c r="P114" s="209"/>
      <c r="Q114" s="177"/>
      <c r="R114" s="132"/>
      <c r="S114" s="133">
        <f t="shared" si="4"/>
        <v>0</v>
      </c>
      <c r="T114" s="133">
        <f t="shared" si="6"/>
        <v>0</v>
      </c>
      <c r="U114" s="133">
        <f t="shared" si="7"/>
        <v>0</v>
      </c>
    </row>
    <row r="115" spans="1:21" ht="12.75">
      <c r="A115" s="161"/>
      <c r="B115" s="249" t="s">
        <v>831</v>
      </c>
      <c r="C115" s="162"/>
      <c r="D115" s="130"/>
      <c r="E115" s="130"/>
      <c r="F115" s="131"/>
      <c r="G115" s="129"/>
      <c r="H115" s="216"/>
      <c r="I115" s="129"/>
      <c r="J115" s="216"/>
      <c r="K115" s="129"/>
      <c r="L115" s="129"/>
      <c r="M115" s="132"/>
      <c r="N115" s="132"/>
      <c r="O115" s="133">
        <f t="shared" si="5"/>
        <v>0</v>
      </c>
      <c r="P115" s="209"/>
      <c r="Q115" s="177"/>
      <c r="R115" s="132"/>
      <c r="S115" s="133">
        <f t="shared" si="4"/>
        <v>0</v>
      </c>
      <c r="T115" s="133">
        <f t="shared" si="6"/>
        <v>0</v>
      </c>
      <c r="U115" s="133">
        <f t="shared" si="7"/>
        <v>0</v>
      </c>
    </row>
    <row r="116" spans="1:21" ht="12.75">
      <c r="A116" s="161"/>
      <c r="B116" s="249" t="s">
        <v>832</v>
      </c>
      <c r="C116" s="162"/>
      <c r="D116" s="130"/>
      <c r="E116" s="130"/>
      <c r="F116" s="131"/>
      <c r="G116" s="129"/>
      <c r="H116" s="216"/>
      <c r="I116" s="129"/>
      <c r="J116" s="216"/>
      <c r="K116" s="129"/>
      <c r="L116" s="129"/>
      <c r="M116" s="132"/>
      <c r="N116" s="132"/>
      <c r="O116" s="133">
        <f t="shared" si="5"/>
        <v>0</v>
      </c>
      <c r="P116" s="209"/>
      <c r="Q116" s="177"/>
      <c r="R116" s="132"/>
      <c r="S116" s="133">
        <f t="shared" si="4"/>
        <v>0</v>
      </c>
      <c r="T116" s="133">
        <f t="shared" si="6"/>
        <v>0</v>
      </c>
      <c r="U116" s="133">
        <f t="shared" si="7"/>
        <v>0</v>
      </c>
    </row>
    <row r="117" spans="1:21" ht="12.75">
      <c r="A117" s="161"/>
      <c r="B117" s="249" t="s">
        <v>833</v>
      </c>
      <c r="C117" s="162"/>
      <c r="D117" s="130"/>
      <c r="E117" s="130"/>
      <c r="F117" s="131"/>
      <c r="G117" s="129"/>
      <c r="H117" s="216"/>
      <c r="I117" s="129"/>
      <c r="J117" s="216"/>
      <c r="K117" s="129"/>
      <c r="L117" s="129"/>
      <c r="M117" s="132"/>
      <c r="N117" s="132"/>
      <c r="O117" s="133">
        <f t="shared" si="5"/>
        <v>0</v>
      </c>
      <c r="P117" s="209"/>
      <c r="Q117" s="177"/>
      <c r="R117" s="132"/>
      <c r="S117" s="133">
        <f t="shared" si="4"/>
        <v>0</v>
      </c>
      <c r="T117" s="133">
        <f t="shared" si="6"/>
        <v>0</v>
      </c>
      <c r="U117" s="133">
        <f t="shared" si="7"/>
        <v>0</v>
      </c>
    </row>
    <row r="118" spans="1:21" ht="12.75">
      <c r="A118" s="161"/>
      <c r="B118" s="249" t="s">
        <v>834</v>
      </c>
      <c r="C118" s="162"/>
      <c r="D118" s="130"/>
      <c r="E118" s="130"/>
      <c r="F118" s="131"/>
      <c r="G118" s="129"/>
      <c r="H118" s="216"/>
      <c r="I118" s="129"/>
      <c r="J118" s="216"/>
      <c r="K118" s="129"/>
      <c r="L118" s="129"/>
      <c r="M118" s="132"/>
      <c r="N118" s="132"/>
      <c r="O118" s="133">
        <f t="shared" si="5"/>
        <v>0</v>
      </c>
      <c r="P118" s="209"/>
      <c r="Q118" s="177"/>
      <c r="R118" s="132"/>
      <c r="S118" s="133">
        <f t="shared" si="4"/>
        <v>0</v>
      </c>
      <c r="T118" s="133">
        <f t="shared" si="6"/>
        <v>0</v>
      </c>
      <c r="U118" s="133">
        <f t="shared" si="7"/>
        <v>0</v>
      </c>
    </row>
    <row r="119" spans="1:21" ht="12.75">
      <c r="A119" s="161"/>
      <c r="B119" s="249" t="s">
        <v>835</v>
      </c>
      <c r="C119" s="162"/>
      <c r="D119" s="130"/>
      <c r="E119" s="130"/>
      <c r="F119" s="131"/>
      <c r="G119" s="129"/>
      <c r="H119" s="216"/>
      <c r="I119" s="129"/>
      <c r="J119" s="216"/>
      <c r="K119" s="129"/>
      <c r="L119" s="129"/>
      <c r="M119" s="132"/>
      <c r="N119" s="132"/>
      <c r="O119" s="133">
        <f t="shared" si="5"/>
        <v>0</v>
      </c>
      <c r="P119" s="209"/>
      <c r="Q119" s="177"/>
      <c r="R119" s="132"/>
      <c r="S119" s="133">
        <f t="shared" si="4"/>
        <v>0</v>
      </c>
      <c r="T119" s="133">
        <f t="shared" si="6"/>
        <v>0</v>
      </c>
      <c r="U119" s="133">
        <f t="shared" si="7"/>
        <v>0</v>
      </c>
    </row>
    <row r="120" spans="1:21" ht="12.75">
      <c r="A120" s="161"/>
      <c r="B120" s="249" t="s">
        <v>836</v>
      </c>
      <c r="C120" s="162"/>
      <c r="D120" s="130"/>
      <c r="E120" s="130"/>
      <c r="F120" s="131"/>
      <c r="G120" s="129"/>
      <c r="H120" s="216"/>
      <c r="I120" s="129"/>
      <c r="J120" s="216"/>
      <c r="K120" s="129"/>
      <c r="L120" s="129"/>
      <c r="M120" s="132"/>
      <c r="N120" s="132"/>
      <c r="O120" s="133">
        <f t="shared" si="5"/>
        <v>0</v>
      </c>
      <c r="P120" s="209"/>
      <c r="Q120" s="177"/>
      <c r="R120" s="132"/>
      <c r="S120" s="133">
        <f t="shared" si="4"/>
        <v>0</v>
      </c>
      <c r="T120" s="133">
        <f t="shared" si="6"/>
        <v>0</v>
      </c>
      <c r="U120" s="133">
        <f t="shared" si="7"/>
        <v>0</v>
      </c>
    </row>
    <row r="121" spans="1:21" ht="12.75">
      <c r="A121" s="161"/>
      <c r="B121" s="249" t="s">
        <v>837</v>
      </c>
      <c r="C121" s="162"/>
      <c r="D121" s="130"/>
      <c r="E121" s="130"/>
      <c r="F121" s="131"/>
      <c r="G121" s="129"/>
      <c r="H121" s="216"/>
      <c r="I121" s="129"/>
      <c r="J121" s="216"/>
      <c r="K121" s="129"/>
      <c r="L121" s="129"/>
      <c r="M121" s="132"/>
      <c r="N121" s="132"/>
      <c r="O121" s="133">
        <f t="shared" si="5"/>
        <v>0</v>
      </c>
      <c r="P121" s="209"/>
      <c r="Q121" s="177"/>
      <c r="R121" s="132"/>
      <c r="S121" s="133">
        <f t="shared" si="4"/>
        <v>0</v>
      </c>
      <c r="T121" s="133">
        <f t="shared" si="6"/>
        <v>0</v>
      </c>
      <c r="U121" s="133">
        <f t="shared" si="7"/>
        <v>0</v>
      </c>
    </row>
    <row r="122" spans="1:21" ht="12.75">
      <c r="A122" s="161"/>
      <c r="B122" s="249" t="s">
        <v>838</v>
      </c>
      <c r="C122" s="162"/>
      <c r="D122" s="130"/>
      <c r="E122" s="130"/>
      <c r="F122" s="131"/>
      <c r="G122" s="129"/>
      <c r="H122" s="216"/>
      <c r="I122" s="129"/>
      <c r="J122" s="216"/>
      <c r="K122" s="129"/>
      <c r="L122" s="129"/>
      <c r="M122" s="132"/>
      <c r="N122" s="132"/>
      <c r="O122" s="133">
        <f t="shared" si="5"/>
        <v>0</v>
      </c>
      <c r="P122" s="209"/>
      <c r="Q122" s="177"/>
      <c r="R122" s="132"/>
      <c r="S122" s="133">
        <f t="shared" si="4"/>
        <v>0</v>
      </c>
      <c r="T122" s="133">
        <f t="shared" si="6"/>
        <v>0</v>
      </c>
      <c r="U122" s="133">
        <f t="shared" si="7"/>
        <v>0</v>
      </c>
    </row>
    <row r="123" spans="1:21" ht="12.75">
      <c r="A123" s="161"/>
      <c r="B123" s="249" t="s">
        <v>839</v>
      </c>
      <c r="C123" s="162"/>
      <c r="D123" s="130"/>
      <c r="E123" s="130"/>
      <c r="F123" s="131"/>
      <c r="G123" s="129"/>
      <c r="H123" s="216"/>
      <c r="I123" s="129"/>
      <c r="J123" s="216"/>
      <c r="K123" s="129"/>
      <c r="L123" s="129"/>
      <c r="M123" s="132"/>
      <c r="N123" s="132"/>
      <c r="O123" s="133">
        <f t="shared" si="5"/>
        <v>0</v>
      </c>
      <c r="P123" s="209"/>
      <c r="Q123" s="177"/>
      <c r="R123" s="132"/>
      <c r="S123" s="133">
        <f t="shared" si="4"/>
        <v>0</v>
      </c>
      <c r="T123" s="133">
        <f t="shared" si="6"/>
        <v>0</v>
      </c>
      <c r="U123" s="133">
        <f t="shared" si="7"/>
        <v>0</v>
      </c>
    </row>
    <row r="124" spans="1:21" ht="12.75">
      <c r="A124" s="161"/>
      <c r="B124" s="249" t="s">
        <v>840</v>
      </c>
      <c r="C124" s="162"/>
      <c r="D124" s="130"/>
      <c r="E124" s="130"/>
      <c r="F124" s="131"/>
      <c r="G124" s="129"/>
      <c r="H124" s="216"/>
      <c r="I124" s="129"/>
      <c r="J124" s="216"/>
      <c r="K124" s="129"/>
      <c r="L124" s="129"/>
      <c r="M124" s="132"/>
      <c r="N124" s="132"/>
      <c r="O124" s="133">
        <f t="shared" si="5"/>
        <v>0</v>
      </c>
      <c r="P124" s="209"/>
      <c r="Q124" s="177"/>
      <c r="R124" s="132"/>
      <c r="S124" s="133">
        <f t="shared" si="4"/>
        <v>0</v>
      </c>
      <c r="T124" s="133">
        <f t="shared" si="6"/>
        <v>0</v>
      </c>
      <c r="U124" s="133">
        <f t="shared" si="7"/>
        <v>0</v>
      </c>
    </row>
    <row r="125" spans="1:21" ht="12.75">
      <c r="A125" s="161"/>
      <c r="B125" s="249" t="s">
        <v>841</v>
      </c>
      <c r="C125" s="162"/>
      <c r="D125" s="130"/>
      <c r="E125" s="130"/>
      <c r="F125" s="131"/>
      <c r="G125" s="129"/>
      <c r="H125" s="216"/>
      <c r="I125" s="129"/>
      <c r="J125" s="216"/>
      <c r="K125" s="129"/>
      <c r="L125" s="129"/>
      <c r="M125" s="132"/>
      <c r="N125" s="132"/>
      <c r="O125" s="133">
        <f t="shared" si="5"/>
        <v>0</v>
      </c>
      <c r="P125" s="209"/>
      <c r="Q125" s="177"/>
      <c r="R125" s="132"/>
      <c r="S125" s="133">
        <f t="shared" si="4"/>
        <v>0</v>
      </c>
      <c r="T125" s="133">
        <f t="shared" si="6"/>
        <v>0</v>
      </c>
      <c r="U125" s="133">
        <f t="shared" si="7"/>
        <v>0</v>
      </c>
    </row>
    <row r="126" spans="1:21" ht="12.75">
      <c r="A126" s="161"/>
      <c r="B126" s="249" t="s">
        <v>842</v>
      </c>
      <c r="C126" s="162"/>
      <c r="D126" s="130"/>
      <c r="E126" s="130"/>
      <c r="F126" s="131"/>
      <c r="G126" s="129"/>
      <c r="H126" s="216"/>
      <c r="I126" s="129"/>
      <c r="J126" s="216"/>
      <c r="K126" s="129"/>
      <c r="L126" s="129"/>
      <c r="M126" s="132"/>
      <c r="N126" s="132"/>
      <c r="O126" s="133">
        <f t="shared" si="5"/>
        <v>0</v>
      </c>
      <c r="P126" s="209"/>
      <c r="Q126" s="177"/>
      <c r="R126" s="132"/>
      <c r="S126" s="133">
        <f t="shared" si="4"/>
        <v>0</v>
      </c>
      <c r="T126" s="133">
        <f t="shared" si="6"/>
        <v>0</v>
      </c>
      <c r="U126" s="133">
        <f t="shared" si="7"/>
        <v>0</v>
      </c>
    </row>
    <row r="127" spans="1:21" ht="12.75">
      <c r="A127" s="161"/>
      <c r="B127" s="249" t="s">
        <v>843</v>
      </c>
      <c r="C127" s="162"/>
      <c r="D127" s="130"/>
      <c r="E127" s="130"/>
      <c r="F127" s="131"/>
      <c r="G127" s="129"/>
      <c r="H127" s="216"/>
      <c r="I127" s="129"/>
      <c r="J127" s="216"/>
      <c r="K127" s="129"/>
      <c r="L127" s="129"/>
      <c r="M127" s="132"/>
      <c r="N127" s="132"/>
      <c r="O127" s="133">
        <f t="shared" si="5"/>
        <v>0</v>
      </c>
      <c r="P127" s="209"/>
      <c r="Q127" s="177"/>
      <c r="R127" s="132"/>
      <c r="S127" s="133">
        <f t="shared" si="4"/>
        <v>0</v>
      </c>
      <c r="T127" s="133">
        <f t="shared" si="6"/>
        <v>0</v>
      </c>
      <c r="U127" s="133">
        <f t="shared" si="7"/>
        <v>0</v>
      </c>
    </row>
    <row r="128" spans="1:21" ht="12.75">
      <c r="A128" s="161"/>
      <c r="B128" s="249" t="s">
        <v>844</v>
      </c>
      <c r="C128" s="162"/>
      <c r="D128" s="130"/>
      <c r="E128" s="130"/>
      <c r="F128" s="131"/>
      <c r="G128" s="129"/>
      <c r="H128" s="216"/>
      <c r="I128" s="129"/>
      <c r="J128" s="216"/>
      <c r="K128" s="129"/>
      <c r="L128" s="129"/>
      <c r="M128" s="132"/>
      <c r="N128" s="132"/>
      <c r="O128" s="133">
        <f t="shared" si="5"/>
        <v>0</v>
      </c>
      <c r="P128" s="209"/>
      <c r="Q128" s="177"/>
      <c r="R128" s="132"/>
      <c r="S128" s="133">
        <f t="shared" si="4"/>
        <v>0</v>
      </c>
      <c r="T128" s="133">
        <f t="shared" si="6"/>
        <v>0</v>
      </c>
      <c r="U128" s="133">
        <f t="shared" si="7"/>
        <v>0</v>
      </c>
    </row>
    <row r="129" spans="1:21" ht="12.75">
      <c r="A129" s="161"/>
      <c r="B129" s="249" t="s">
        <v>845</v>
      </c>
      <c r="C129" s="162"/>
      <c r="D129" s="130"/>
      <c r="E129" s="130"/>
      <c r="F129" s="131"/>
      <c r="G129" s="129"/>
      <c r="H129" s="216"/>
      <c r="I129" s="129"/>
      <c r="J129" s="216"/>
      <c r="K129" s="129"/>
      <c r="L129" s="129"/>
      <c r="M129" s="132"/>
      <c r="N129" s="132"/>
      <c r="O129" s="133">
        <f t="shared" si="5"/>
        <v>0</v>
      </c>
      <c r="P129" s="209"/>
      <c r="Q129" s="177"/>
      <c r="R129" s="132"/>
      <c r="S129" s="133">
        <f t="shared" si="4"/>
        <v>0</v>
      </c>
      <c r="T129" s="133">
        <f t="shared" si="6"/>
        <v>0</v>
      </c>
      <c r="U129" s="133">
        <f t="shared" si="7"/>
        <v>0</v>
      </c>
    </row>
    <row r="130" spans="1:21" ht="12.75">
      <c r="A130" s="161"/>
      <c r="B130" s="249" t="s">
        <v>846</v>
      </c>
      <c r="C130" s="162"/>
      <c r="D130" s="130"/>
      <c r="E130" s="130"/>
      <c r="F130" s="131"/>
      <c r="G130" s="129"/>
      <c r="H130" s="216"/>
      <c r="I130" s="129"/>
      <c r="J130" s="216"/>
      <c r="K130" s="129"/>
      <c r="L130" s="129"/>
      <c r="M130" s="132"/>
      <c r="N130" s="132"/>
      <c r="O130" s="133">
        <f t="shared" si="5"/>
        <v>0</v>
      </c>
      <c r="P130" s="209"/>
      <c r="Q130" s="177"/>
      <c r="R130" s="132"/>
      <c r="S130" s="133">
        <f t="shared" si="4"/>
        <v>0</v>
      </c>
      <c r="T130" s="133">
        <f t="shared" si="6"/>
        <v>0</v>
      </c>
      <c r="U130" s="133">
        <f t="shared" si="7"/>
        <v>0</v>
      </c>
    </row>
    <row r="131" spans="1:21" ht="12.75">
      <c r="A131" s="161"/>
      <c r="B131" s="249" t="s">
        <v>847</v>
      </c>
      <c r="C131" s="162"/>
      <c r="D131" s="130"/>
      <c r="E131" s="130"/>
      <c r="F131" s="131"/>
      <c r="G131" s="129"/>
      <c r="H131" s="216"/>
      <c r="I131" s="129"/>
      <c r="J131" s="216"/>
      <c r="K131" s="129"/>
      <c r="L131" s="129"/>
      <c r="M131" s="132"/>
      <c r="N131" s="132"/>
      <c r="O131" s="133">
        <f t="shared" si="5"/>
        <v>0</v>
      </c>
      <c r="P131" s="209"/>
      <c r="Q131" s="177"/>
      <c r="R131" s="132"/>
      <c r="S131" s="133">
        <f t="shared" si="4"/>
        <v>0</v>
      </c>
      <c r="T131" s="133">
        <f t="shared" si="6"/>
        <v>0</v>
      </c>
      <c r="U131" s="133">
        <f t="shared" si="7"/>
        <v>0</v>
      </c>
    </row>
    <row r="132" spans="1:21" ht="12.75">
      <c r="A132" s="161"/>
      <c r="B132" s="249" t="s">
        <v>848</v>
      </c>
      <c r="C132" s="162"/>
      <c r="D132" s="130"/>
      <c r="E132" s="130"/>
      <c r="F132" s="131"/>
      <c r="G132" s="129"/>
      <c r="H132" s="216"/>
      <c r="I132" s="129"/>
      <c r="J132" s="216"/>
      <c r="K132" s="129"/>
      <c r="L132" s="129"/>
      <c r="M132" s="132"/>
      <c r="N132" s="132"/>
      <c r="O132" s="133">
        <f t="shared" si="5"/>
        <v>0</v>
      </c>
      <c r="P132" s="209"/>
      <c r="Q132" s="177"/>
      <c r="R132" s="132"/>
      <c r="S132" s="133">
        <f t="shared" si="4"/>
        <v>0</v>
      </c>
      <c r="T132" s="133">
        <f t="shared" si="6"/>
        <v>0</v>
      </c>
      <c r="U132" s="133">
        <f t="shared" si="7"/>
        <v>0</v>
      </c>
    </row>
    <row r="133" spans="1:21" ht="12.75">
      <c r="A133" s="161"/>
      <c r="B133" s="249" t="s">
        <v>849</v>
      </c>
      <c r="C133" s="162"/>
      <c r="D133" s="130"/>
      <c r="E133" s="130"/>
      <c r="F133" s="131"/>
      <c r="G133" s="129"/>
      <c r="H133" s="216"/>
      <c r="I133" s="129"/>
      <c r="J133" s="216"/>
      <c r="K133" s="129"/>
      <c r="L133" s="129"/>
      <c r="M133" s="132"/>
      <c r="N133" s="132"/>
      <c r="O133" s="133">
        <f t="shared" si="5"/>
        <v>0</v>
      </c>
      <c r="P133" s="209"/>
      <c r="Q133" s="177"/>
      <c r="R133" s="132"/>
      <c r="S133" s="133">
        <f t="shared" si="4"/>
        <v>0</v>
      </c>
      <c r="T133" s="133">
        <f t="shared" si="6"/>
        <v>0</v>
      </c>
      <c r="U133" s="133">
        <f t="shared" si="7"/>
        <v>0</v>
      </c>
    </row>
    <row r="134" spans="1:21" ht="12.75">
      <c r="A134" s="161"/>
      <c r="B134" s="249" t="s">
        <v>850</v>
      </c>
      <c r="C134" s="162"/>
      <c r="D134" s="130"/>
      <c r="E134" s="130"/>
      <c r="F134" s="131"/>
      <c r="G134" s="129"/>
      <c r="H134" s="216"/>
      <c r="I134" s="129"/>
      <c r="J134" s="216"/>
      <c r="K134" s="129"/>
      <c r="L134" s="129"/>
      <c r="M134" s="132"/>
      <c r="N134" s="132"/>
      <c r="O134" s="133">
        <f t="shared" si="5"/>
        <v>0</v>
      </c>
      <c r="P134" s="209"/>
      <c r="Q134" s="177"/>
      <c r="R134" s="132"/>
      <c r="S134" s="133">
        <f t="shared" si="4"/>
        <v>0</v>
      </c>
      <c r="T134" s="133">
        <f t="shared" si="6"/>
        <v>0</v>
      </c>
      <c r="U134" s="133">
        <f t="shared" si="7"/>
        <v>0</v>
      </c>
    </row>
    <row r="135" spans="1:21" ht="12.75">
      <c r="A135" s="161"/>
      <c r="B135" s="249" t="s">
        <v>851</v>
      </c>
      <c r="C135" s="162"/>
      <c r="D135" s="130"/>
      <c r="E135" s="130"/>
      <c r="F135" s="131"/>
      <c r="G135" s="129"/>
      <c r="H135" s="216"/>
      <c r="I135" s="129"/>
      <c r="J135" s="216"/>
      <c r="K135" s="129"/>
      <c r="L135" s="129"/>
      <c r="M135" s="132"/>
      <c r="N135" s="132"/>
      <c r="O135" s="133">
        <f t="shared" si="5"/>
        <v>0</v>
      </c>
      <c r="P135" s="209"/>
      <c r="Q135" s="177"/>
      <c r="R135" s="132"/>
      <c r="S135" s="133">
        <f t="shared" si="4"/>
        <v>0</v>
      </c>
      <c r="T135" s="133">
        <f t="shared" si="6"/>
        <v>0</v>
      </c>
      <c r="U135" s="133">
        <f t="shared" si="7"/>
        <v>0</v>
      </c>
    </row>
    <row r="136" spans="1:21" ht="12.75">
      <c r="A136" s="161"/>
      <c r="B136" s="249" t="s">
        <v>852</v>
      </c>
      <c r="C136" s="162"/>
      <c r="D136" s="130"/>
      <c r="E136" s="130"/>
      <c r="F136" s="131"/>
      <c r="G136" s="129"/>
      <c r="H136" s="216"/>
      <c r="I136" s="129"/>
      <c r="J136" s="216"/>
      <c r="K136" s="129"/>
      <c r="L136" s="129"/>
      <c r="M136" s="132"/>
      <c r="N136" s="132"/>
      <c r="O136" s="133">
        <f t="shared" si="5"/>
        <v>0</v>
      </c>
      <c r="P136" s="209"/>
      <c r="Q136" s="177"/>
      <c r="R136" s="132"/>
      <c r="S136" s="133">
        <f t="shared" si="4"/>
        <v>0</v>
      </c>
      <c r="T136" s="133">
        <f t="shared" si="6"/>
        <v>0</v>
      </c>
      <c r="U136" s="133">
        <f t="shared" si="7"/>
        <v>0</v>
      </c>
    </row>
    <row r="137" spans="1:21" ht="12.75">
      <c r="A137" s="161"/>
      <c r="B137" s="249" t="s">
        <v>853</v>
      </c>
      <c r="C137" s="162"/>
      <c r="D137" s="130"/>
      <c r="E137" s="130"/>
      <c r="F137" s="131"/>
      <c r="G137" s="129"/>
      <c r="H137" s="216"/>
      <c r="I137" s="129"/>
      <c r="J137" s="216"/>
      <c r="K137" s="129"/>
      <c r="L137" s="129"/>
      <c r="M137" s="132"/>
      <c r="N137" s="132"/>
      <c r="O137" s="133">
        <f t="shared" si="5"/>
        <v>0</v>
      </c>
      <c r="P137" s="209"/>
      <c r="Q137" s="177"/>
      <c r="R137" s="132"/>
      <c r="S137" s="133">
        <f aca="true" t="shared" si="8" ref="S137:S200">IF(AND($F137&gt;=0,$J137&gt;""),IF($N137&gt;$F137*LOOKUP($J137,Country,Subsistence),$N137-$F137*LOOKUP($J137,Country,Subsistence),0),$N137)</f>
        <v>0</v>
      </c>
      <c r="T137" s="133">
        <f t="shared" si="6"/>
        <v>0</v>
      </c>
      <c r="U137" s="133">
        <f t="shared" si="7"/>
        <v>0</v>
      </c>
    </row>
    <row r="138" spans="1:21" ht="12.75">
      <c r="A138" s="161"/>
      <c r="B138" s="249" t="s">
        <v>854</v>
      </c>
      <c r="C138" s="162"/>
      <c r="D138" s="130"/>
      <c r="E138" s="130"/>
      <c r="F138" s="131"/>
      <c r="G138" s="129"/>
      <c r="H138" s="216"/>
      <c r="I138" s="129"/>
      <c r="J138" s="216"/>
      <c r="K138" s="129"/>
      <c r="L138" s="129"/>
      <c r="M138" s="132"/>
      <c r="N138" s="132"/>
      <c r="O138" s="133">
        <f aca="true" t="shared" si="9" ref="O138:O201">SUM(M138:N138)</f>
        <v>0</v>
      </c>
      <c r="P138" s="209"/>
      <c r="Q138" s="177"/>
      <c r="R138" s="132"/>
      <c r="S138" s="133">
        <f t="shared" si="8"/>
        <v>0</v>
      </c>
      <c r="T138" s="133">
        <f aca="true" t="shared" si="10" ref="T138:T201">IF(OR($D138&lt;$Q$2,$D138&gt;$R$2,$E138&lt;$Q$2,$E138&gt;$R$2),O138,0)</f>
        <v>0</v>
      </c>
      <c r="U138" s="133">
        <f aca="true" t="shared" si="11" ref="U138:U201">IF(SUM($M138+$N138)&gt;0,SUM($M138+$N138)-MAX(SUM($R138+$S138),$T138),0)</f>
        <v>0</v>
      </c>
    </row>
    <row r="139" spans="1:21" ht="12.75">
      <c r="A139" s="161"/>
      <c r="B139" s="249" t="s">
        <v>855</v>
      </c>
      <c r="C139" s="162"/>
      <c r="D139" s="130"/>
      <c r="E139" s="130"/>
      <c r="F139" s="131"/>
      <c r="G139" s="129"/>
      <c r="H139" s="216"/>
      <c r="I139" s="129"/>
      <c r="J139" s="216"/>
      <c r="K139" s="129"/>
      <c r="L139" s="129"/>
      <c r="M139" s="132"/>
      <c r="N139" s="132"/>
      <c r="O139" s="133">
        <f t="shared" si="9"/>
        <v>0</v>
      </c>
      <c r="P139" s="209"/>
      <c r="Q139" s="177"/>
      <c r="R139" s="132"/>
      <c r="S139" s="133">
        <f t="shared" si="8"/>
        <v>0</v>
      </c>
      <c r="T139" s="133">
        <f t="shared" si="10"/>
        <v>0</v>
      </c>
      <c r="U139" s="133">
        <f t="shared" si="11"/>
        <v>0</v>
      </c>
    </row>
    <row r="140" spans="1:21" ht="12.75">
      <c r="A140" s="161"/>
      <c r="B140" s="249" t="s">
        <v>856</v>
      </c>
      <c r="C140" s="162"/>
      <c r="D140" s="130"/>
      <c r="E140" s="130"/>
      <c r="F140" s="131"/>
      <c r="G140" s="129"/>
      <c r="H140" s="216"/>
      <c r="I140" s="129"/>
      <c r="J140" s="216"/>
      <c r="K140" s="129"/>
      <c r="L140" s="129"/>
      <c r="M140" s="132"/>
      <c r="N140" s="132"/>
      <c r="O140" s="133">
        <f t="shared" si="9"/>
        <v>0</v>
      </c>
      <c r="P140" s="209"/>
      <c r="Q140" s="177"/>
      <c r="R140" s="132"/>
      <c r="S140" s="133">
        <f t="shared" si="8"/>
        <v>0</v>
      </c>
      <c r="T140" s="133">
        <f t="shared" si="10"/>
        <v>0</v>
      </c>
      <c r="U140" s="133">
        <f t="shared" si="11"/>
        <v>0</v>
      </c>
    </row>
    <row r="141" spans="1:21" ht="12.75">
      <c r="A141" s="161"/>
      <c r="B141" s="249" t="s">
        <v>857</v>
      </c>
      <c r="C141" s="162"/>
      <c r="D141" s="130"/>
      <c r="E141" s="130"/>
      <c r="F141" s="131"/>
      <c r="G141" s="129"/>
      <c r="H141" s="216"/>
      <c r="I141" s="129"/>
      <c r="J141" s="216"/>
      <c r="K141" s="129"/>
      <c r="L141" s="129"/>
      <c r="M141" s="132"/>
      <c r="N141" s="132"/>
      <c r="O141" s="133">
        <f t="shared" si="9"/>
        <v>0</v>
      </c>
      <c r="P141" s="209"/>
      <c r="Q141" s="177"/>
      <c r="R141" s="132"/>
      <c r="S141" s="133">
        <f t="shared" si="8"/>
        <v>0</v>
      </c>
      <c r="T141" s="133">
        <f t="shared" si="10"/>
        <v>0</v>
      </c>
      <c r="U141" s="133">
        <f t="shared" si="11"/>
        <v>0</v>
      </c>
    </row>
    <row r="142" spans="1:21" ht="12.75">
      <c r="A142" s="161"/>
      <c r="B142" s="249" t="s">
        <v>858</v>
      </c>
      <c r="C142" s="162"/>
      <c r="D142" s="130"/>
      <c r="E142" s="130"/>
      <c r="F142" s="131"/>
      <c r="G142" s="129"/>
      <c r="H142" s="216"/>
      <c r="I142" s="129"/>
      <c r="J142" s="216"/>
      <c r="K142" s="129"/>
      <c r="L142" s="129"/>
      <c r="M142" s="132"/>
      <c r="N142" s="132"/>
      <c r="O142" s="133">
        <f t="shared" si="9"/>
        <v>0</v>
      </c>
      <c r="P142" s="209"/>
      <c r="Q142" s="177"/>
      <c r="R142" s="132"/>
      <c r="S142" s="133">
        <f t="shared" si="8"/>
        <v>0</v>
      </c>
      <c r="T142" s="133">
        <f t="shared" si="10"/>
        <v>0</v>
      </c>
      <c r="U142" s="133">
        <f t="shared" si="11"/>
        <v>0</v>
      </c>
    </row>
    <row r="143" spans="1:21" ht="12.75">
      <c r="A143" s="161"/>
      <c r="B143" s="249" t="s">
        <v>859</v>
      </c>
      <c r="C143" s="162"/>
      <c r="D143" s="130"/>
      <c r="E143" s="130"/>
      <c r="F143" s="131"/>
      <c r="G143" s="129"/>
      <c r="H143" s="216"/>
      <c r="I143" s="129"/>
      <c r="J143" s="216"/>
      <c r="K143" s="129"/>
      <c r="L143" s="129"/>
      <c r="M143" s="132"/>
      <c r="N143" s="132"/>
      <c r="O143" s="133">
        <f t="shared" si="9"/>
        <v>0</v>
      </c>
      <c r="P143" s="209"/>
      <c r="Q143" s="177"/>
      <c r="R143" s="132"/>
      <c r="S143" s="133">
        <f t="shared" si="8"/>
        <v>0</v>
      </c>
      <c r="T143" s="133">
        <f t="shared" si="10"/>
        <v>0</v>
      </c>
      <c r="U143" s="133">
        <f t="shared" si="11"/>
        <v>0</v>
      </c>
    </row>
    <row r="144" spans="1:21" ht="12.75">
      <c r="A144" s="161"/>
      <c r="B144" s="249" t="s">
        <v>860</v>
      </c>
      <c r="C144" s="162"/>
      <c r="D144" s="130"/>
      <c r="E144" s="130"/>
      <c r="F144" s="131"/>
      <c r="G144" s="129"/>
      <c r="H144" s="216"/>
      <c r="I144" s="129"/>
      <c r="J144" s="216"/>
      <c r="K144" s="129"/>
      <c r="L144" s="129"/>
      <c r="M144" s="132"/>
      <c r="N144" s="132"/>
      <c r="O144" s="133">
        <f t="shared" si="9"/>
        <v>0</v>
      </c>
      <c r="P144" s="209"/>
      <c r="Q144" s="177"/>
      <c r="R144" s="132"/>
      <c r="S144" s="133">
        <f t="shared" si="8"/>
        <v>0</v>
      </c>
      <c r="T144" s="133">
        <f t="shared" si="10"/>
        <v>0</v>
      </c>
      <c r="U144" s="133">
        <f t="shared" si="11"/>
        <v>0</v>
      </c>
    </row>
    <row r="145" spans="1:21" ht="12.75">
      <c r="A145" s="161"/>
      <c r="B145" s="249" t="s">
        <v>861</v>
      </c>
      <c r="C145" s="162"/>
      <c r="D145" s="130"/>
      <c r="E145" s="130"/>
      <c r="F145" s="131"/>
      <c r="G145" s="129"/>
      <c r="H145" s="216"/>
      <c r="I145" s="129"/>
      <c r="J145" s="216"/>
      <c r="K145" s="129"/>
      <c r="L145" s="129"/>
      <c r="M145" s="132"/>
      <c r="N145" s="132"/>
      <c r="O145" s="133">
        <f t="shared" si="9"/>
        <v>0</v>
      </c>
      <c r="P145" s="209"/>
      <c r="Q145" s="177"/>
      <c r="R145" s="132"/>
      <c r="S145" s="133">
        <f t="shared" si="8"/>
        <v>0</v>
      </c>
      <c r="T145" s="133">
        <f t="shared" si="10"/>
        <v>0</v>
      </c>
      <c r="U145" s="133">
        <f t="shared" si="11"/>
        <v>0</v>
      </c>
    </row>
    <row r="146" spans="1:21" ht="12.75">
      <c r="A146" s="161"/>
      <c r="B146" s="249" t="s">
        <v>862</v>
      </c>
      <c r="C146" s="162"/>
      <c r="D146" s="130"/>
      <c r="E146" s="130"/>
      <c r="F146" s="131"/>
      <c r="G146" s="129"/>
      <c r="H146" s="216"/>
      <c r="I146" s="129"/>
      <c r="J146" s="216"/>
      <c r="K146" s="129"/>
      <c r="L146" s="129"/>
      <c r="M146" s="132"/>
      <c r="N146" s="132"/>
      <c r="O146" s="133">
        <f t="shared" si="9"/>
        <v>0</v>
      </c>
      <c r="P146" s="209"/>
      <c r="Q146" s="177"/>
      <c r="R146" s="132"/>
      <c r="S146" s="133">
        <f t="shared" si="8"/>
        <v>0</v>
      </c>
      <c r="T146" s="133">
        <f t="shared" si="10"/>
        <v>0</v>
      </c>
      <c r="U146" s="133">
        <f t="shared" si="11"/>
        <v>0</v>
      </c>
    </row>
    <row r="147" spans="1:21" ht="12.75">
      <c r="A147" s="161"/>
      <c r="B147" s="249" t="s">
        <v>863</v>
      </c>
      <c r="C147" s="162"/>
      <c r="D147" s="130"/>
      <c r="E147" s="130"/>
      <c r="F147" s="131"/>
      <c r="G147" s="129"/>
      <c r="H147" s="216"/>
      <c r="I147" s="129"/>
      <c r="J147" s="216"/>
      <c r="K147" s="129"/>
      <c r="L147" s="129"/>
      <c r="M147" s="132"/>
      <c r="N147" s="132"/>
      <c r="O147" s="133">
        <f t="shared" si="9"/>
        <v>0</v>
      </c>
      <c r="P147" s="209"/>
      <c r="Q147" s="177"/>
      <c r="R147" s="132"/>
      <c r="S147" s="133">
        <f t="shared" si="8"/>
        <v>0</v>
      </c>
      <c r="T147" s="133">
        <f t="shared" si="10"/>
        <v>0</v>
      </c>
      <c r="U147" s="133">
        <f t="shared" si="11"/>
        <v>0</v>
      </c>
    </row>
    <row r="148" spans="1:21" ht="12.75">
      <c r="A148" s="161"/>
      <c r="B148" s="249" t="s">
        <v>864</v>
      </c>
      <c r="C148" s="162"/>
      <c r="D148" s="130"/>
      <c r="E148" s="130"/>
      <c r="F148" s="131"/>
      <c r="G148" s="129"/>
      <c r="H148" s="216"/>
      <c r="I148" s="129"/>
      <c r="J148" s="216"/>
      <c r="K148" s="129"/>
      <c r="L148" s="129"/>
      <c r="M148" s="132"/>
      <c r="N148" s="132"/>
      <c r="O148" s="133">
        <f t="shared" si="9"/>
        <v>0</v>
      </c>
      <c r="P148" s="209"/>
      <c r="Q148" s="177"/>
      <c r="R148" s="132"/>
      <c r="S148" s="133">
        <f t="shared" si="8"/>
        <v>0</v>
      </c>
      <c r="T148" s="133">
        <f t="shared" si="10"/>
        <v>0</v>
      </c>
      <c r="U148" s="133">
        <f t="shared" si="11"/>
        <v>0</v>
      </c>
    </row>
    <row r="149" spans="1:21" ht="12.75">
      <c r="A149" s="161"/>
      <c r="B149" s="249" t="s">
        <v>865</v>
      </c>
      <c r="C149" s="162"/>
      <c r="D149" s="130"/>
      <c r="E149" s="130"/>
      <c r="F149" s="131"/>
      <c r="G149" s="129"/>
      <c r="H149" s="216"/>
      <c r="I149" s="129"/>
      <c r="J149" s="216"/>
      <c r="K149" s="129"/>
      <c r="L149" s="129"/>
      <c r="M149" s="132"/>
      <c r="N149" s="132"/>
      <c r="O149" s="133">
        <f t="shared" si="9"/>
        <v>0</v>
      </c>
      <c r="P149" s="209"/>
      <c r="Q149" s="177"/>
      <c r="R149" s="132"/>
      <c r="S149" s="133">
        <f t="shared" si="8"/>
        <v>0</v>
      </c>
      <c r="T149" s="133">
        <f t="shared" si="10"/>
        <v>0</v>
      </c>
      <c r="U149" s="133">
        <f t="shared" si="11"/>
        <v>0</v>
      </c>
    </row>
    <row r="150" spans="1:21" ht="12.75">
      <c r="A150" s="161"/>
      <c r="B150" s="249" t="s">
        <v>866</v>
      </c>
      <c r="C150" s="162"/>
      <c r="D150" s="130"/>
      <c r="E150" s="130"/>
      <c r="F150" s="131"/>
      <c r="G150" s="129"/>
      <c r="H150" s="216"/>
      <c r="I150" s="129"/>
      <c r="J150" s="216"/>
      <c r="K150" s="129"/>
      <c r="L150" s="129"/>
      <c r="M150" s="132"/>
      <c r="N150" s="132"/>
      <c r="O150" s="133">
        <f t="shared" si="9"/>
        <v>0</v>
      </c>
      <c r="P150" s="209"/>
      <c r="Q150" s="177"/>
      <c r="R150" s="132"/>
      <c r="S150" s="133">
        <f t="shared" si="8"/>
        <v>0</v>
      </c>
      <c r="T150" s="133">
        <f t="shared" si="10"/>
        <v>0</v>
      </c>
      <c r="U150" s="133">
        <f t="shared" si="11"/>
        <v>0</v>
      </c>
    </row>
    <row r="151" spans="1:21" ht="12.75">
      <c r="A151" s="161"/>
      <c r="B151" s="249" t="s">
        <v>867</v>
      </c>
      <c r="C151" s="162"/>
      <c r="D151" s="130"/>
      <c r="E151" s="130"/>
      <c r="F151" s="131"/>
      <c r="G151" s="129"/>
      <c r="H151" s="216"/>
      <c r="I151" s="129"/>
      <c r="J151" s="216"/>
      <c r="K151" s="129"/>
      <c r="L151" s="129"/>
      <c r="M151" s="132"/>
      <c r="N151" s="132"/>
      <c r="O151" s="133">
        <f t="shared" si="9"/>
        <v>0</v>
      </c>
      <c r="P151" s="209"/>
      <c r="Q151" s="177"/>
      <c r="R151" s="132"/>
      <c r="S151" s="133">
        <f t="shared" si="8"/>
        <v>0</v>
      </c>
      <c r="T151" s="133">
        <f t="shared" si="10"/>
        <v>0</v>
      </c>
      <c r="U151" s="133">
        <f t="shared" si="11"/>
        <v>0</v>
      </c>
    </row>
    <row r="152" spans="1:21" ht="12.75">
      <c r="A152" s="161"/>
      <c r="B152" s="249" t="s">
        <v>868</v>
      </c>
      <c r="C152" s="162"/>
      <c r="D152" s="130"/>
      <c r="E152" s="130"/>
      <c r="F152" s="131"/>
      <c r="G152" s="129"/>
      <c r="H152" s="216"/>
      <c r="I152" s="129"/>
      <c r="J152" s="216"/>
      <c r="K152" s="129"/>
      <c r="L152" s="129"/>
      <c r="M152" s="132"/>
      <c r="N152" s="132"/>
      <c r="O152" s="133">
        <f t="shared" si="9"/>
        <v>0</v>
      </c>
      <c r="P152" s="209"/>
      <c r="Q152" s="177"/>
      <c r="R152" s="132"/>
      <c r="S152" s="133">
        <f t="shared" si="8"/>
        <v>0</v>
      </c>
      <c r="T152" s="133">
        <f t="shared" si="10"/>
        <v>0</v>
      </c>
      <c r="U152" s="133">
        <f t="shared" si="11"/>
        <v>0</v>
      </c>
    </row>
    <row r="153" spans="1:21" ht="12.75">
      <c r="A153" s="161"/>
      <c r="B153" s="249" t="s">
        <v>869</v>
      </c>
      <c r="C153" s="162"/>
      <c r="D153" s="130"/>
      <c r="E153" s="130"/>
      <c r="F153" s="131"/>
      <c r="G153" s="129"/>
      <c r="H153" s="216"/>
      <c r="I153" s="129"/>
      <c r="J153" s="216"/>
      <c r="K153" s="129"/>
      <c r="L153" s="129"/>
      <c r="M153" s="132"/>
      <c r="N153" s="132"/>
      <c r="O153" s="133">
        <f t="shared" si="9"/>
        <v>0</v>
      </c>
      <c r="P153" s="209"/>
      <c r="Q153" s="177"/>
      <c r="R153" s="132"/>
      <c r="S153" s="133">
        <f t="shared" si="8"/>
        <v>0</v>
      </c>
      <c r="T153" s="133">
        <f t="shared" si="10"/>
        <v>0</v>
      </c>
      <c r="U153" s="133">
        <f t="shared" si="11"/>
        <v>0</v>
      </c>
    </row>
    <row r="154" spans="1:21" ht="12.75">
      <c r="A154" s="161"/>
      <c r="B154" s="249" t="s">
        <v>870</v>
      </c>
      <c r="C154" s="162"/>
      <c r="D154" s="130"/>
      <c r="E154" s="130"/>
      <c r="F154" s="131"/>
      <c r="G154" s="129"/>
      <c r="H154" s="216"/>
      <c r="I154" s="129"/>
      <c r="J154" s="216"/>
      <c r="K154" s="129"/>
      <c r="L154" s="129"/>
      <c r="M154" s="132"/>
      <c r="N154" s="132"/>
      <c r="O154" s="133">
        <f t="shared" si="9"/>
        <v>0</v>
      </c>
      <c r="P154" s="209"/>
      <c r="Q154" s="177"/>
      <c r="R154" s="132"/>
      <c r="S154" s="133">
        <f t="shared" si="8"/>
        <v>0</v>
      </c>
      <c r="T154" s="133">
        <f t="shared" si="10"/>
        <v>0</v>
      </c>
      <c r="U154" s="133">
        <f t="shared" si="11"/>
        <v>0</v>
      </c>
    </row>
    <row r="155" spans="1:21" ht="12.75">
      <c r="A155" s="161"/>
      <c r="B155" s="249" t="s">
        <v>871</v>
      </c>
      <c r="C155" s="162"/>
      <c r="D155" s="130"/>
      <c r="E155" s="130"/>
      <c r="F155" s="131"/>
      <c r="G155" s="129"/>
      <c r="H155" s="216"/>
      <c r="I155" s="129"/>
      <c r="J155" s="216"/>
      <c r="K155" s="129"/>
      <c r="L155" s="129"/>
      <c r="M155" s="132"/>
      <c r="N155" s="132"/>
      <c r="O155" s="133">
        <f t="shared" si="9"/>
        <v>0</v>
      </c>
      <c r="P155" s="209"/>
      <c r="Q155" s="177"/>
      <c r="R155" s="132"/>
      <c r="S155" s="133">
        <f t="shared" si="8"/>
        <v>0</v>
      </c>
      <c r="T155" s="133">
        <f t="shared" si="10"/>
        <v>0</v>
      </c>
      <c r="U155" s="133">
        <f t="shared" si="11"/>
        <v>0</v>
      </c>
    </row>
    <row r="156" spans="1:21" ht="12.75">
      <c r="A156" s="161"/>
      <c r="B156" s="249" t="s">
        <v>872</v>
      </c>
      <c r="C156" s="162"/>
      <c r="D156" s="130"/>
      <c r="E156" s="130"/>
      <c r="F156" s="131"/>
      <c r="G156" s="129"/>
      <c r="H156" s="216"/>
      <c r="I156" s="129"/>
      <c r="J156" s="216"/>
      <c r="K156" s="129"/>
      <c r="L156" s="129"/>
      <c r="M156" s="132"/>
      <c r="N156" s="132"/>
      <c r="O156" s="133">
        <f t="shared" si="9"/>
        <v>0</v>
      </c>
      <c r="P156" s="209"/>
      <c r="Q156" s="177"/>
      <c r="R156" s="132"/>
      <c r="S156" s="133">
        <f t="shared" si="8"/>
        <v>0</v>
      </c>
      <c r="T156" s="133">
        <f t="shared" si="10"/>
        <v>0</v>
      </c>
      <c r="U156" s="133">
        <f t="shared" si="11"/>
        <v>0</v>
      </c>
    </row>
    <row r="157" spans="1:21" ht="12.75">
      <c r="A157" s="161"/>
      <c r="B157" s="249" t="s">
        <v>873</v>
      </c>
      <c r="C157" s="162"/>
      <c r="D157" s="130"/>
      <c r="E157" s="130"/>
      <c r="F157" s="131"/>
      <c r="G157" s="129"/>
      <c r="H157" s="216"/>
      <c r="I157" s="129"/>
      <c r="J157" s="216"/>
      <c r="K157" s="129"/>
      <c r="L157" s="129"/>
      <c r="M157" s="132"/>
      <c r="N157" s="132"/>
      <c r="O157" s="133">
        <f t="shared" si="9"/>
        <v>0</v>
      </c>
      <c r="P157" s="209"/>
      <c r="Q157" s="177"/>
      <c r="R157" s="132"/>
      <c r="S157" s="133">
        <f t="shared" si="8"/>
        <v>0</v>
      </c>
      <c r="T157" s="133">
        <f t="shared" si="10"/>
        <v>0</v>
      </c>
      <c r="U157" s="133">
        <f t="shared" si="11"/>
        <v>0</v>
      </c>
    </row>
    <row r="158" spans="1:21" ht="12.75">
      <c r="A158" s="161"/>
      <c r="B158" s="249" t="s">
        <v>874</v>
      </c>
      <c r="C158" s="162"/>
      <c r="D158" s="130"/>
      <c r="E158" s="130"/>
      <c r="F158" s="131"/>
      <c r="G158" s="129"/>
      <c r="H158" s="216"/>
      <c r="I158" s="129"/>
      <c r="J158" s="216"/>
      <c r="K158" s="129"/>
      <c r="L158" s="129"/>
      <c r="M158" s="132"/>
      <c r="N158" s="132"/>
      <c r="O158" s="133">
        <f t="shared" si="9"/>
        <v>0</v>
      </c>
      <c r="P158" s="209"/>
      <c r="Q158" s="177"/>
      <c r="R158" s="132"/>
      <c r="S158" s="133">
        <f t="shared" si="8"/>
        <v>0</v>
      </c>
      <c r="T158" s="133">
        <f t="shared" si="10"/>
        <v>0</v>
      </c>
      <c r="U158" s="133">
        <f t="shared" si="11"/>
        <v>0</v>
      </c>
    </row>
    <row r="159" spans="1:21" ht="12.75">
      <c r="A159" s="161"/>
      <c r="B159" s="249" t="s">
        <v>875</v>
      </c>
      <c r="C159" s="162"/>
      <c r="D159" s="130"/>
      <c r="E159" s="130"/>
      <c r="F159" s="131"/>
      <c r="G159" s="129"/>
      <c r="H159" s="216"/>
      <c r="I159" s="129"/>
      <c r="J159" s="216"/>
      <c r="K159" s="129"/>
      <c r="L159" s="129"/>
      <c r="M159" s="132"/>
      <c r="N159" s="132"/>
      <c r="O159" s="133">
        <f t="shared" si="9"/>
        <v>0</v>
      </c>
      <c r="P159" s="209"/>
      <c r="Q159" s="177"/>
      <c r="R159" s="132"/>
      <c r="S159" s="133">
        <f t="shared" si="8"/>
        <v>0</v>
      </c>
      <c r="T159" s="133">
        <f t="shared" si="10"/>
        <v>0</v>
      </c>
      <c r="U159" s="133">
        <f t="shared" si="11"/>
        <v>0</v>
      </c>
    </row>
    <row r="160" spans="1:21" ht="12.75">
      <c r="A160" s="161"/>
      <c r="B160" s="249" t="s">
        <v>876</v>
      </c>
      <c r="C160" s="162"/>
      <c r="D160" s="130"/>
      <c r="E160" s="130"/>
      <c r="F160" s="131"/>
      <c r="G160" s="129"/>
      <c r="H160" s="216"/>
      <c r="I160" s="129"/>
      <c r="J160" s="216"/>
      <c r="K160" s="129"/>
      <c r="L160" s="129"/>
      <c r="M160" s="132"/>
      <c r="N160" s="132"/>
      <c r="O160" s="133">
        <f t="shared" si="9"/>
        <v>0</v>
      </c>
      <c r="P160" s="209"/>
      <c r="Q160" s="177"/>
      <c r="R160" s="132"/>
      <c r="S160" s="133">
        <f t="shared" si="8"/>
        <v>0</v>
      </c>
      <c r="T160" s="133">
        <f t="shared" si="10"/>
        <v>0</v>
      </c>
      <c r="U160" s="133">
        <f t="shared" si="11"/>
        <v>0</v>
      </c>
    </row>
    <row r="161" spans="1:21" ht="12.75">
      <c r="A161" s="161"/>
      <c r="B161" s="249" t="s">
        <v>877</v>
      </c>
      <c r="C161" s="162"/>
      <c r="D161" s="130"/>
      <c r="E161" s="130"/>
      <c r="F161" s="131"/>
      <c r="G161" s="129"/>
      <c r="H161" s="216"/>
      <c r="I161" s="129"/>
      <c r="J161" s="216"/>
      <c r="K161" s="129"/>
      <c r="L161" s="129"/>
      <c r="M161" s="132"/>
      <c r="N161" s="132"/>
      <c r="O161" s="133">
        <f t="shared" si="9"/>
        <v>0</v>
      </c>
      <c r="P161" s="209"/>
      <c r="Q161" s="177"/>
      <c r="R161" s="132"/>
      <c r="S161" s="133">
        <f t="shared" si="8"/>
        <v>0</v>
      </c>
      <c r="T161" s="133">
        <f t="shared" si="10"/>
        <v>0</v>
      </c>
      <c r="U161" s="133">
        <f t="shared" si="11"/>
        <v>0</v>
      </c>
    </row>
    <row r="162" spans="1:21" ht="12.75">
      <c r="A162" s="161"/>
      <c r="B162" s="249" t="s">
        <v>878</v>
      </c>
      <c r="C162" s="162"/>
      <c r="D162" s="130"/>
      <c r="E162" s="130"/>
      <c r="F162" s="131"/>
      <c r="G162" s="129"/>
      <c r="H162" s="216"/>
      <c r="I162" s="129"/>
      <c r="J162" s="216"/>
      <c r="K162" s="129"/>
      <c r="L162" s="129"/>
      <c r="M162" s="132"/>
      <c r="N162" s="132"/>
      <c r="O162" s="133">
        <f t="shared" si="9"/>
        <v>0</v>
      </c>
      <c r="P162" s="209"/>
      <c r="Q162" s="177"/>
      <c r="R162" s="132"/>
      <c r="S162" s="133">
        <f t="shared" si="8"/>
        <v>0</v>
      </c>
      <c r="T162" s="133">
        <f t="shared" si="10"/>
        <v>0</v>
      </c>
      <c r="U162" s="133">
        <f t="shared" si="11"/>
        <v>0</v>
      </c>
    </row>
    <row r="163" spans="1:21" ht="12.75">
      <c r="A163" s="161"/>
      <c r="B163" s="249" t="s">
        <v>879</v>
      </c>
      <c r="C163" s="162"/>
      <c r="D163" s="130"/>
      <c r="E163" s="130"/>
      <c r="F163" s="131"/>
      <c r="G163" s="129"/>
      <c r="H163" s="216"/>
      <c r="I163" s="129"/>
      <c r="J163" s="216"/>
      <c r="K163" s="129"/>
      <c r="L163" s="129"/>
      <c r="M163" s="132"/>
      <c r="N163" s="132"/>
      <c r="O163" s="133">
        <f t="shared" si="9"/>
        <v>0</v>
      </c>
      <c r="P163" s="209"/>
      <c r="Q163" s="177"/>
      <c r="R163" s="132"/>
      <c r="S163" s="133">
        <f t="shared" si="8"/>
        <v>0</v>
      </c>
      <c r="T163" s="133">
        <f t="shared" si="10"/>
        <v>0</v>
      </c>
      <c r="U163" s="133">
        <f t="shared" si="11"/>
        <v>0</v>
      </c>
    </row>
    <row r="164" spans="1:21" ht="12.75">
      <c r="A164" s="161"/>
      <c r="B164" s="249" t="s">
        <v>880</v>
      </c>
      <c r="C164" s="162"/>
      <c r="D164" s="130"/>
      <c r="E164" s="130"/>
      <c r="F164" s="131"/>
      <c r="G164" s="129"/>
      <c r="H164" s="216"/>
      <c r="I164" s="129"/>
      <c r="J164" s="216"/>
      <c r="K164" s="129"/>
      <c r="L164" s="129"/>
      <c r="M164" s="132"/>
      <c r="N164" s="132"/>
      <c r="O164" s="133">
        <f t="shared" si="9"/>
        <v>0</v>
      </c>
      <c r="P164" s="209"/>
      <c r="Q164" s="177"/>
      <c r="R164" s="132"/>
      <c r="S164" s="133">
        <f t="shared" si="8"/>
        <v>0</v>
      </c>
      <c r="T164" s="133">
        <f t="shared" si="10"/>
        <v>0</v>
      </c>
      <c r="U164" s="133">
        <f t="shared" si="11"/>
        <v>0</v>
      </c>
    </row>
    <row r="165" spans="1:21" ht="12.75">
      <c r="A165" s="161"/>
      <c r="B165" s="249" t="s">
        <v>881</v>
      </c>
      <c r="C165" s="162"/>
      <c r="D165" s="130"/>
      <c r="E165" s="130"/>
      <c r="F165" s="131"/>
      <c r="G165" s="129"/>
      <c r="H165" s="216"/>
      <c r="I165" s="129"/>
      <c r="J165" s="216"/>
      <c r="K165" s="129"/>
      <c r="L165" s="129"/>
      <c r="M165" s="132"/>
      <c r="N165" s="132"/>
      <c r="O165" s="133">
        <f t="shared" si="9"/>
        <v>0</v>
      </c>
      <c r="P165" s="209"/>
      <c r="Q165" s="177"/>
      <c r="R165" s="132"/>
      <c r="S165" s="133">
        <f t="shared" si="8"/>
        <v>0</v>
      </c>
      <c r="T165" s="133">
        <f t="shared" si="10"/>
        <v>0</v>
      </c>
      <c r="U165" s="133">
        <f t="shared" si="11"/>
        <v>0</v>
      </c>
    </row>
    <row r="166" spans="1:21" ht="12.75">
      <c r="A166" s="161"/>
      <c r="B166" s="249" t="s">
        <v>882</v>
      </c>
      <c r="C166" s="162"/>
      <c r="D166" s="130"/>
      <c r="E166" s="130"/>
      <c r="F166" s="131"/>
      <c r="G166" s="129"/>
      <c r="H166" s="216"/>
      <c r="I166" s="129"/>
      <c r="J166" s="216"/>
      <c r="K166" s="129"/>
      <c r="L166" s="129"/>
      <c r="M166" s="132"/>
      <c r="N166" s="132"/>
      <c r="O166" s="133">
        <f t="shared" si="9"/>
        <v>0</v>
      </c>
      <c r="P166" s="209"/>
      <c r="Q166" s="177"/>
      <c r="R166" s="132"/>
      <c r="S166" s="133">
        <f t="shared" si="8"/>
        <v>0</v>
      </c>
      <c r="T166" s="133">
        <f t="shared" si="10"/>
        <v>0</v>
      </c>
      <c r="U166" s="133">
        <f t="shared" si="11"/>
        <v>0</v>
      </c>
    </row>
    <row r="167" spans="1:21" ht="12.75">
      <c r="A167" s="161"/>
      <c r="B167" s="249" t="s">
        <v>883</v>
      </c>
      <c r="C167" s="162"/>
      <c r="D167" s="130"/>
      <c r="E167" s="130"/>
      <c r="F167" s="131"/>
      <c r="G167" s="129"/>
      <c r="H167" s="216"/>
      <c r="I167" s="129"/>
      <c r="J167" s="216"/>
      <c r="K167" s="129"/>
      <c r="L167" s="129"/>
      <c r="M167" s="132"/>
      <c r="N167" s="132"/>
      <c r="O167" s="133">
        <f t="shared" si="9"/>
        <v>0</v>
      </c>
      <c r="P167" s="209"/>
      <c r="Q167" s="177"/>
      <c r="R167" s="132"/>
      <c r="S167" s="133">
        <f t="shared" si="8"/>
        <v>0</v>
      </c>
      <c r="T167" s="133">
        <f t="shared" si="10"/>
        <v>0</v>
      </c>
      <c r="U167" s="133">
        <f t="shared" si="11"/>
        <v>0</v>
      </c>
    </row>
    <row r="168" spans="1:21" ht="12.75">
      <c r="A168" s="161"/>
      <c r="B168" s="249" t="s">
        <v>884</v>
      </c>
      <c r="C168" s="162"/>
      <c r="D168" s="130"/>
      <c r="E168" s="130"/>
      <c r="F168" s="131"/>
      <c r="G168" s="129"/>
      <c r="H168" s="216"/>
      <c r="I168" s="129"/>
      <c r="J168" s="216"/>
      <c r="K168" s="129"/>
      <c r="L168" s="129"/>
      <c r="M168" s="132"/>
      <c r="N168" s="132"/>
      <c r="O168" s="133">
        <f t="shared" si="9"/>
        <v>0</v>
      </c>
      <c r="P168" s="209"/>
      <c r="Q168" s="177"/>
      <c r="R168" s="132"/>
      <c r="S168" s="133">
        <f t="shared" si="8"/>
        <v>0</v>
      </c>
      <c r="T168" s="133">
        <f t="shared" si="10"/>
        <v>0</v>
      </c>
      <c r="U168" s="133">
        <f t="shared" si="11"/>
        <v>0</v>
      </c>
    </row>
    <row r="169" spans="1:21" ht="12.75">
      <c r="A169" s="161"/>
      <c r="B169" s="249" t="s">
        <v>885</v>
      </c>
      <c r="C169" s="162"/>
      <c r="D169" s="130"/>
      <c r="E169" s="130"/>
      <c r="F169" s="131"/>
      <c r="G169" s="129"/>
      <c r="H169" s="216"/>
      <c r="I169" s="129"/>
      <c r="J169" s="216"/>
      <c r="K169" s="129"/>
      <c r="L169" s="129"/>
      <c r="M169" s="132"/>
      <c r="N169" s="132"/>
      <c r="O169" s="133">
        <f t="shared" si="9"/>
        <v>0</v>
      </c>
      <c r="P169" s="209"/>
      <c r="Q169" s="177"/>
      <c r="R169" s="132"/>
      <c r="S169" s="133">
        <f t="shared" si="8"/>
        <v>0</v>
      </c>
      <c r="T169" s="133">
        <f t="shared" si="10"/>
        <v>0</v>
      </c>
      <c r="U169" s="133">
        <f t="shared" si="11"/>
        <v>0</v>
      </c>
    </row>
    <row r="170" spans="1:21" ht="12.75">
      <c r="A170" s="161"/>
      <c r="B170" s="249" t="s">
        <v>886</v>
      </c>
      <c r="C170" s="162"/>
      <c r="D170" s="130"/>
      <c r="E170" s="130"/>
      <c r="F170" s="131"/>
      <c r="G170" s="129"/>
      <c r="H170" s="216"/>
      <c r="I170" s="129"/>
      <c r="J170" s="216"/>
      <c r="K170" s="129"/>
      <c r="L170" s="129"/>
      <c r="M170" s="132"/>
      <c r="N170" s="132"/>
      <c r="O170" s="133">
        <f t="shared" si="9"/>
        <v>0</v>
      </c>
      <c r="P170" s="209"/>
      <c r="Q170" s="177"/>
      <c r="R170" s="132"/>
      <c r="S170" s="133">
        <f t="shared" si="8"/>
        <v>0</v>
      </c>
      <c r="T170" s="133">
        <f t="shared" si="10"/>
        <v>0</v>
      </c>
      <c r="U170" s="133">
        <f t="shared" si="11"/>
        <v>0</v>
      </c>
    </row>
    <row r="171" spans="1:21" ht="12.75">
      <c r="A171" s="161"/>
      <c r="B171" s="249" t="s">
        <v>887</v>
      </c>
      <c r="C171" s="162"/>
      <c r="D171" s="130"/>
      <c r="E171" s="130"/>
      <c r="F171" s="131"/>
      <c r="G171" s="129"/>
      <c r="H171" s="216"/>
      <c r="I171" s="129"/>
      <c r="J171" s="216"/>
      <c r="K171" s="129"/>
      <c r="L171" s="129"/>
      <c r="M171" s="132"/>
      <c r="N171" s="132"/>
      <c r="O171" s="133">
        <f t="shared" si="9"/>
        <v>0</v>
      </c>
      <c r="P171" s="209"/>
      <c r="Q171" s="177"/>
      <c r="R171" s="132"/>
      <c r="S171" s="133">
        <f t="shared" si="8"/>
        <v>0</v>
      </c>
      <c r="T171" s="133">
        <f t="shared" si="10"/>
        <v>0</v>
      </c>
      <c r="U171" s="133">
        <f t="shared" si="11"/>
        <v>0</v>
      </c>
    </row>
    <row r="172" spans="1:21" ht="12.75">
      <c r="A172" s="161"/>
      <c r="B172" s="249" t="s">
        <v>888</v>
      </c>
      <c r="C172" s="162"/>
      <c r="D172" s="130"/>
      <c r="E172" s="130"/>
      <c r="F172" s="131"/>
      <c r="G172" s="129"/>
      <c r="H172" s="216"/>
      <c r="I172" s="129"/>
      <c r="J172" s="216"/>
      <c r="K172" s="129"/>
      <c r="L172" s="129"/>
      <c r="M172" s="132"/>
      <c r="N172" s="132"/>
      <c r="O172" s="133">
        <f t="shared" si="9"/>
        <v>0</v>
      </c>
      <c r="P172" s="209"/>
      <c r="Q172" s="177"/>
      <c r="R172" s="132"/>
      <c r="S172" s="133">
        <f t="shared" si="8"/>
        <v>0</v>
      </c>
      <c r="T172" s="133">
        <f t="shared" si="10"/>
        <v>0</v>
      </c>
      <c r="U172" s="133">
        <f t="shared" si="11"/>
        <v>0</v>
      </c>
    </row>
    <row r="173" spans="1:21" ht="12.75">
      <c r="A173" s="161"/>
      <c r="B173" s="249" t="s">
        <v>889</v>
      </c>
      <c r="C173" s="162"/>
      <c r="D173" s="130"/>
      <c r="E173" s="130"/>
      <c r="F173" s="131"/>
      <c r="G173" s="129"/>
      <c r="H173" s="216"/>
      <c r="I173" s="129"/>
      <c r="J173" s="216"/>
      <c r="K173" s="129"/>
      <c r="L173" s="129"/>
      <c r="M173" s="132"/>
      <c r="N173" s="132"/>
      <c r="O173" s="133">
        <f t="shared" si="9"/>
        <v>0</v>
      </c>
      <c r="P173" s="209"/>
      <c r="Q173" s="177"/>
      <c r="R173" s="132"/>
      <c r="S173" s="133">
        <f t="shared" si="8"/>
        <v>0</v>
      </c>
      <c r="T173" s="133">
        <f t="shared" si="10"/>
        <v>0</v>
      </c>
      <c r="U173" s="133">
        <f t="shared" si="11"/>
        <v>0</v>
      </c>
    </row>
    <row r="174" spans="1:21" ht="12.75">
      <c r="A174" s="161"/>
      <c r="B174" s="249" t="s">
        <v>890</v>
      </c>
      <c r="C174" s="162"/>
      <c r="D174" s="130"/>
      <c r="E174" s="130"/>
      <c r="F174" s="131"/>
      <c r="G174" s="129"/>
      <c r="H174" s="216"/>
      <c r="I174" s="129"/>
      <c r="J174" s="216"/>
      <c r="K174" s="129"/>
      <c r="L174" s="129"/>
      <c r="M174" s="132"/>
      <c r="N174" s="132"/>
      <c r="O174" s="133">
        <f t="shared" si="9"/>
        <v>0</v>
      </c>
      <c r="P174" s="209"/>
      <c r="Q174" s="177"/>
      <c r="R174" s="132"/>
      <c r="S174" s="133">
        <f t="shared" si="8"/>
        <v>0</v>
      </c>
      <c r="T174" s="133">
        <f t="shared" si="10"/>
        <v>0</v>
      </c>
      <c r="U174" s="133">
        <f t="shared" si="11"/>
        <v>0</v>
      </c>
    </row>
    <row r="175" spans="1:21" ht="12.75">
      <c r="A175" s="161"/>
      <c r="B175" s="249" t="s">
        <v>891</v>
      </c>
      <c r="C175" s="162"/>
      <c r="D175" s="130"/>
      <c r="E175" s="130"/>
      <c r="F175" s="131"/>
      <c r="G175" s="129"/>
      <c r="H175" s="216"/>
      <c r="I175" s="129"/>
      <c r="J175" s="216"/>
      <c r="K175" s="129"/>
      <c r="L175" s="129"/>
      <c r="M175" s="132"/>
      <c r="N175" s="132"/>
      <c r="O175" s="133">
        <f t="shared" si="9"/>
        <v>0</v>
      </c>
      <c r="P175" s="209"/>
      <c r="Q175" s="177"/>
      <c r="R175" s="132"/>
      <c r="S175" s="133">
        <f t="shared" si="8"/>
        <v>0</v>
      </c>
      <c r="T175" s="133">
        <f t="shared" si="10"/>
        <v>0</v>
      </c>
      <c r="U175" s="133">
        <f t="shared" si="11"/>
        <v>0</v>
      </c>
    </row>
    <row r="176" spans="1:21" ht="12.75">
      <c r="A176" s="161"/>
      <c r="B176" s="249" t="s">
        <v>892</v>
      </c>
      <c r="C176" s="162"/>
      <c r="D176" s="130"/>
      <c r="E176" s="130"/>
      <c r="F176" s="131"/>
      <c r="G176" s="129"/>
      <c r="H176" s="216"/>
      <c r="I176" s="129"/>
      <c r="J176" s="216"/>
      <c r="K176" s="129"/>
      <c r="L176" s="129"/>
      <c r="M176" s="132"/>
      <c r="N176" s="132"/>
      <c r="O176" s="133">
        <f t="shared" si="9"/>
        <v>0</v>
      </c>
      <c r="P176" s="209"/>
      <c r="Q176" s="177"/>
      <c r="R176" s="132"/>
      <c r="S176" s="133">
        <f t="shared" si="8"/>
        <v>0</v>
      </c>
      <c r="T176" s="133">
        <f t="shared" si="10"/>
        <v>0</v>
      </c>
      <c r="U176" s="133">
        <f t="shared" si="11"/>
        <v>0</v>
      </c>
    </row>
    <row r="177" spans="1:21" ht="12.75">
      <c r="A177" s="161"/>
      <c r="B177" s="249" t="s">
        <v>893</v>
      </c>
      <c r="C177" s="162"/>
      <c r="D177" s="130"/>
      <c r="E177" s="130"/>
      <c r="F177" s="131"/>
      <c r="G177" s="129"/>
      <c r="H177" s="216"/>
      <c r="I177" s="129"/>
      <c r="J177" s="216"/>
      <c r="K177" s="129"/>
      <c r="L177" s="129"/>
      <c r="M177" s="132"/>
      <c r="N177" s="132"/>
      <c r="O177" s="133">
        <f t="shared" si="9"/>
        <v>0</v>
      </c>
      <c r="P177" s="209"/>
      <c r="Q177" s="177"/>
      <c r="R177" s="132"/>
      <c r="S177" s="133">
        <f t="shared" si="8"/>
        <v>0</v>
      </c>
      <c r="T177" s="133">
        <f t="shared" si="10"/>
        <v>0</v>
      </c>
      <c r="U177" s="133">
        <f t="shared" si="11"/>
        <v>0</v>
      </c>
    </row>
    <row r="178" spans="1:21" ht="12.75">
      <c r="A178" s="161"/>
      <c r="B178" s="249" t="s">
        <v>894</v>
      </c>
      <c r="C178" s="162"/>
      <c r="D178" s="130"/>
      <c r="E178" s="130"/>
      <c r="F178" s="131"/>
      <c r="G178" s="129"/>
      <c r="H178" s="216"/>
      <c r="I178" s="129"/>
      <c r="J178" s="216"/>
      <c r="K178" s="129"/>
      <c r="L178" s="129"/>
      <c r="M178" s="132"/>
      <c r="N178" s="132"/>
      <c r="O178" s="133">
        <f t="shared" si="9"/>
        <v>0</v>
      </c>
      <c r="P178" s="209"/>
      <c r="Q178" s="177"/>
      <c r="R178" s="132"/>
      <c r="S178" s="133">
        <f t="shared" si="8"/>
        <v>0</v>
      </c>
      <c r="T178" s="133">
        <f t="shared" si="10"/>
        <v>0</v>
      </c>
      <c r="U178" s="133">
        <f t="shared" si="11"/>
        <v>0</v>
      </c>
    </row>
    <row r="179" spans="1:21" ht="12.75">
      <c r="A179" s="161"/>
      <c r="B179" s="249" t="s">
        <v>895</v>
      </c>
      <c r="C179" s="162"/>
      <c r="D179" s="130"/>
      <c r="E179" s="130"/>
      <c r="F179" s="131"/>
      <c r="G179" s="129"/>
      <c r="H179" s="216"/>
      <c r="I179" s="129"/>
      <c r="J179" s="216"/>
      <c r="K179" s="129"/>
      <c r="L179" s="129"/>
      <c r="M179" s="132"/>
      <c r="N179" s="132"/>
      <c r="O179" s="133">
        <f t="shared" si="9"/>
        <v>0</v>
      </c>
      <c r="P179" s="209"/>
      <c r="Q179" s="177"/>
      <c r="R179" s="132"/>
      <c r="S179" s="133">
        <f t="shared" si="8"/>
        <v>0</v>
      </c>
      <c r="T179" s="133">
        <f t="shared" si="10"/>
        <v>0</v>
      </c>
      <c r="U179" s="133">
        <f t="shared" si="11"/>
        <v>0</v>
      </c>
    </row>
    <row r="180" spans="1:21" ht="12.75">
      <c r="A180" s="161"/>
      <c r="B180" s="249" t="s">
        <v>896</v>
      </c>
      <c r="C180" s="162"/>
      <c r="D180" s="130"/>
      <c r="E180" s="130"/>
      <c r="F180" s="131"/>
      <c r="G180" s="129"/>
      <c r="H180" s="216"/>
      <c r="I180" s="129"/>
      <c r="J180" s="216"/>
      <c r="K180" s="129"/>
      <c r="L180" s="129"/>
      <c r="M180" s="132"/>
      <c r="N180" s="132"/>
      <c r="O180" s="133">
        <f t="shared" si="9"/>
        <v>0</v>
      </c>
      <c r="P180" s="209"/>
      <c r="Q180" s="177"/>
      <c r="R180" s="132"/>
      <c r="S180" s="133">
        <f t="shared" si="8"/>
        <v>0</v>
      </c>
      <c r="T180" s="133">
        <f t="shared" si="10"/>
        <v>0</v>
      </c>
      <c r="U180" s="133">
        <f t="shared" si="11"/>
        <v>0</v>
      </c>
    </row>
    <row r="181" spans="1:21" ht="12.75">
      <c r="A181" s="161"/>
      <c r="B181" s="249" t="s">
        <v>897</v>
      </c>
      <c r="C181" s="162"/>
      <c r="D181" s="130"/>
      <c r="E181" s="130"/>
      <c r="F181" s="131"/>
      <c r="G181" s="129"/>
      <c r="H181" s="216"/>
      <c r="I181" s="129"/>
      <c r="J181" s="216"/>
      <c r="K181" s="129"/>
      <c r="L181" s="129"/>
      <c r="M181" s="132"/>
      <c r="N181" s="132"/>
      <c r="O181" s="133">
        <f t="shared" si="9"/>
        <v>0</v>
      </c>
      <c r="P181" s="209"/>
      <c r="Q181" s="177"/>
      <c r="R181" s="132"/>
      <c r="S181" s="133">
        <f t="shared" si="8"/>
        <v>0</v>
      </c>
      <c r="T181" s="133">
        <f t="shared" si="10"/>
        <v>0</v>
      </c>
      <c r="U181" s="133">
        <f t="shared" si="11"/>
        <v>0</v>
      </c>
    </row>
    <row r="182" spans="1:21" ht="12.75">
      <c r="A182" s="161"/>
      <c r="B182" s="249" t="s">
        <v>898</v>
      </c>
      <c r="C182" s="162"/>
      <c r="D182" s="130"/>
      <c r="E182" s="130"/>
      <c r="F182" s="131"/>
      <c r="G182" s="129"/>
      <c r="H182" s="216"/>
      <c r="I182" s="129"/>
      <c r="J182" s="216"/>
      <c r="K182" s="129"/>
      <c r="L182" s="129"/>
      <c r="M182" s="132"/>
      <c r="N182" s="132"/>
      <c r="O182" s="133">
        <f t="shared" si="9"/>
        <v>0</v>
      </c>
      <c r="P182" s="209"/>
      <c r="Q182" s="177"/>
      <c r="R182" s="132"/>
      <c r="S182" s="133">
        <f t="shared" si="8"/>
        <v>0</v>
      </c>
      <c r="T182" s="133">
        <f t="shared" si="10"/>
        <v>0</v>
      </c>
      <c r="U182" s="133">
        <f t="shared" si="11"/>
        <v>0</v>
      </c>
    </row>
    <row r="183" spans="1:21" ht="12.75">
      <c r="A183" s="161"/>
      <c r="B183" s="249" t="s">
        <v>899</v>
      </c>
      <c r="C183" s="162"/>
      <c r="D183" s="130"/>
      <c r="E183" s="130"/>
      <c r="F183" s="131"/>
      <c r="G183" s="129"/>
      <c r="H183" s="216"/>
      <c r="I183" s="129"/>
      <c r="J183" s="216"/>
      <c r="K183" s="129"/>
      <c r="L183" s="129"/>
      <c r="M183" s="132"/>
      <c r="N183" s="132"/>
      <c r="O183" s="133">
        <f t="shared" si="9"/>
        <v>0</v>
      </c>
      <c r="P183" s="209"/>
      <c r="Q183" s="177"/>
      <c r="R183" s="132"/>
      <c r="S183" s="133">
        <f t="shared" si="8"/>
        <v>0</v>
      </c>
      <c r="T183" s="133">
        <f t="shared" si="10"/>
        <v>0</v>
      </c>
      <c r="U183" s="133">
        <f t="shared" si="11"/>
        <v>0</v>
      </c>
    </row>
    <row r="184" spans="1:21" ht="12.75">
      <c r="A184" s="161"/>
      <c r="B184" s="249" t="s">
        <v>900</v>
      </c>
      <c r="C184" s="162"/>
      <c r="D184" s="130"/>
      <c r="E184" s="130"/>
      <c r="F184" s="131"/>
      <c r="G184" s="129"/>
      <c r="H184" s="216"/>
      <c r="I184" s="129"/>
      <c r="J184" s="216"/>
      <c r="K184" s="129"/>
      <c r="L184" s="129"/>
      <c r="M184" s="132"/>
      <c r="N184" s="132"/>
      <c r="O184" s="133">
        <f t="shared" si="9"/>
        <v>0</v>
      </c>
      <c r="P184" s="209"/>
      <c r="Q184" s="177"/>
      <c r="R184" s="132"/>
      <c r="S184" s="133">
        <f t="shared" si="8"/>
        <v>0</v>
      </c>
      <c r="T184" s="133">
        <f t="shared" si="10"/>
        <v>0</v>
      </c>
      <c r="U184" s="133">
        <f t="shared" si="11"/>
        <v>0</v>
      </c>
    </row>
    <row r="185" spans="1:21" ht="12.75">
      <c r="A185" s="161"/>
      <c r="B185" s="249" t="s">
        <v>901</v>
      </c>
      <c r="C185" s="162"/>
      <c r="D185" s="130"/>
      <c r="E185" s="130"/>
      <c r="F185" s="131"/>
      <c r="G185" s="129"/>
      <c r="H185" s="216"/>
      <c r="I185" s="129"/>
      <c r="J185" s="216"/>
      <c r="K185" s="129"/>
      <c r="L185" s="129"/>
      <c r="M185" s="132"/>
      <c r="N185" s="132"/>
      <c r="O185" s="133">
        <f t="shared" si="9"/>
        <v>0</v>
      </c>
      <c r="P185" s="209"/>
      <c r="Q185" s="177"/>
      <c r="R185" s="132"/>
      <c r="S185" s="133">
        <f t="shared" si="8"/>
        <v>0</v>
      </c>
      <c r="T185" s="133">
        <f t="shared" si="10"/>
        <v>0</v>
      </c>
      <c r="U185" s="133">
        <f t="shared" si="11"/>
        <v>0</v>
      </c>
    </row>
    <row r="186" spans="1:21" ht="12.75">
      <c r="A186" s="161"/>
      <c r="B186" s="249" t="s">
        <v>902</v>
      </c>
      <c r="C186" s="162"/>
      <c r="D186" s="130"/>
      <c r="E186" s="130"/>
      <c r="F186" s="131"/>
      <c r="G186" s="129"/>
      <c r="H186" s="216"/>
      <c r="I186" s="129"/>
      <c r="J186" s="216"/>
      <c r="K186" s="129"/>
      <c r="L186" s="129"/>
      <c r="M186" s="132"/>
      <c r="N186" s="132"/>
      <c r="O186" s="133">
        <f t="shared" si="9"/>
        <v>0</v>
      </c>
      <c r="P186" s="209"/>
      <c r="Q186" s="177"/>
      <c r="R186" s="132"/>
      <c r="S186" s="133">
        <f t="shared" si="8"/>
        <v>0</v>
      </c>
      <c r="T186" s="133">
        <f t="shared" si="10"/>
        <v>0</v>
      </c>
      <c r="U186" s="133">
        <f t="shared" si="11"/>
        <v>0</v>
      </c>
    </row>
    <row r="187" spans="1:21" ht="12.75">
      <c r="A187" s="161"/>
      <c r="B187" s="249" t="s">
        <v>903</v>
      </c>
      <c r="C187" s="162"/>
      <c r="D187" s="130"/>
      <c r="E187" s="130"/>
      <c r="F187" s="131"/>
      <c r="G187" s="129"/>
      <c r="H187" s="216"/>
      <c r="I187" s="129"/>
      <c r="J187" s="216"/>
      <c r="K187" s="129"/>
      <c r="L187" s="129"/>
      <c r="M187" s="132"/>
      <c r="N187" s="132"/>
      <c r="O187" s="133">
        <f t="shared" si="9"/>
        <v>0</v>
      </c>
      <c r="P187" s="209"/>
      <c r="Q187" s="177"/>
      <c r="R187" s="132"/>
      <c r="S187" s="133">
        <f t="shared" si="8"/>
        <v>0</v>
      </c>
      <c r="T187" s="133">
        <f t="shared" si="10"/>
        <v>0</v>
      </c>
      <c r="U187" s="133">
        <f t="shared" si="11"/>
        <v>0</v>
      </c>
    </row>
    <row r="188" spans="1:21" ht="12.75">
      <c r="A188" s="161"/>
      <c r="B188" s="249" t="s">
        <v>904</v>
      </c>
      <c r="C188" s="162"/>
      <c r="D188" s="130"/>
      <c r="E188" s="130"/>
      <c r="F188" s="131"/>
      <c r="G188" s="129"/>
      <c r="H188" s="216"/>
      <c r="I188" s="129"/>
      <c r="J188" s="216"/>
      <c r="K188" s="129"/>
      <c r="L188" s="129"/>
      <c r="M188" s="132"/>
      <c r="N188" s="132"/>
      <c r="O188" s="133">
        <f t="shared" si="9"/>
        <v>0</v>
      </c>
      <c r="P188" s="209"/>
      <c r="Q188" s="177"/>
      <c r="R188" s="132"/>
      <c r="S188" s="133">
        <f t="shared" si="8"/>
        <v>0</v>
      </c>
      <c r="T188" s="133">
        <f t="shared" si="10"/>
        <v>0</v>
      </c>
      <c r="U188" s="133">
        <f t="shared" si="11"/>
        <v>0</v>
      </c>
    </row>
    <row r="189" spans="1:21" ht="12.75">
      <c r="A189" s="161"/>
      <c r="B189" s="249" t="s">
        <v>905</v>
      </c>
      <c r="C189" s="162"/>
      <c r="D189" s="130"/>
      <c r="E189" s="130"/>
      <c r="F189" s="131"/>
      <c r="G189" s="129"/>
      <c r="H189" s="216"/>
      <c r="I189" s="129"/>
      <c r="J189" s="216"/>
      <c r="K189" s="129"/>
      <c r="L189" s="129"/>
      <c r="M189" s="132"/>
      <c r="N189" s="132"/>
      <c r="O189" s="133">
        <f t="shared" si="9"/>
        <v>0</v>
      </c>
      <c r="P189" s="209"/>
      <c r="Q189" s="177"/>
      <c r="R189" s="132"/>
      <c r="S189" s="133">
        <f t="shared" si="8"/>
        <v>0</v>
      </c>
      <c r="T189" s="133">
        <f t="shared" si="10"/>
        <v>0</v>
      </c>
      <c r="U189" s="133">
        <f t="shared" si="11"/>
        <v>0</v>
      </c>
    </row>
    <row r="190" spans="1:21" ht="12.75">
      <c r="A190" s="161"/>
      <c r="B190" s="249" t="s">
        <v>906</v>
      </c>
      <c r="C190" s="162"/>
      <c r="D190" s="130"/>
      <c r="E190" s="130"/>
      <c r="F190" s="131"/>
      <c r="G190" s="129"/>
      <c r="H190" s="216"/>
      <c r="I190" s="129"/>
      <c r="J190" s="216"/>
      <c r="K190" s="129"/>
      <c r="L190" s="129"/>
      <c r="M190" s="132"/>
      <c r="N190" s="132"/>
      <c r="O190" s="133">
        <f t="shared" si="9"/>
        <v>0</v>
      </c>
      <c r="P190" s="209"/>
      <c r="Q190" s="177"/>
      <c r="R190" s="132"/>
      <c r="S190" s="133">
        <f t="shared" si="8"/>
        <v>0</v>
      </c>
      <c r="T190" s="133">
        <f t="shared" si="10"/>
        <v>0</v>
      </c>
      <c r="U190" s="133">
        <f t="shared" si="11"/>
        <v>0</v>
      </c>
    </row>
    <row r="191" spans="1:21" ht="12.75">
      <c r="A191" s="161"/>
      <c r="B191" s="249" t="s">
        <v>907</v>
      </c>
      <c r="C191" s="162"/>
      <c r="D191" s="130"/>
      <c r="E191" s="130"/>
      <c r="F191" s="131"/>
      <c r="G191" s="129"/>
      <c r="H191" s="216"/>
      <c r="I191" s="129"/>
      <c r="J191" s="216"/>
      <c r="K191" s="129"/>
      <c r="L191" s="129"/>
      <c r="M191" s="132"/>
      <c r="N191" s="132"/>
      <c r="O191" s="133">
        <f t="shared" si="9"/>
        <v>0</v>
      </c>
      <c r="P191" s="209"/>
      <c r="Q191" s="177"/>
      <c r="R191" s="132"/>
      <c r="S191" s="133">
        <f t="shared" si="8"/>
        <v>0</v>
      </c>
      <c r="T191" s="133">
        <f t="shared" si="10"/>
        <v>0</v>
      </c>
      <c r="U191" s="133">
        <f t="shared" si="11"/>
        <v>0</v>
      </c>
    </row>
    <row r="192" spans="1:21" ht="12.75">
      <c r="A192" s="161"/>
      <c r="B192" s="249" t="s">
        <v>908</v>
      </c>
      <c r="C192" s="162"/>
      <c r="D192" s="130"/>
      <c r="E192" s="130"/>
      <c r="F192" s="131"/>
      <c r="G192" s="129"/>
      <c r="H192" s="216"/>
      <c r="I192" s="129"/>
      <c r="J192" s="216"/>
      <c r="K192" s="129"/>
      <c r="L192" s="129"/>
      <c r="M192" s="132"/>
      <c r="N192" s="132"/>
      <c r="O192" s="133">
        <f t="shared" si="9"/>
        <v>0</v>
      </c>
      <c r="P192" s="209"/>
      <c r="Q192" s="177"/>
      <c r="R192" s="132"/>
      <c r="S192" s="133">
        <f t="shared" si="8"/>
        <v>0</v>
      </c>
      <c r="T192" s="133">
        <f t="shared" si="10"/>
        <v>0</v>
      </c>
      <c r="U192" s="133">
        <f t="shared" si="11"/>
        <v>0</v>
      </c>
    </row>
    <row r="193" spans="1:21" ht="12.75">
      <c r="A193" s="161"/>
      <c r="B193" s="249" t="s">
        <v>909</v>
      </c>
      <c r="C193" s="162"/>
      <c r="D193" s="130"/>
      <c r="E193" s="130"/>
      <c r="F193" s="131"/>
      <c r="G193" s="129"/>
      <c r="H193" s="216"/>
      <c r="I193" s="129"/>
      <c r="J193" s="216"/>
      <c r="K193" s="129"/>
      <c r="L193" s="129"/>
      <c r="M193" s="132"/>
      <c r="N193" s="132"/>
      <c r="O193" s="133">
        <f t="shared" si="9"/>
        <v>0</v>
      </c>
      <c r="P193" s="209"/>
      <c r="Q193" s="177"/>
      <c r="R193" s="132"/>
      <c r="S193" s="133">
        <f t="shared" si="8"/>
        <v>0</v>
      </c>
      <c r="T193" s="133">
        <f t="shared" si="10"/>
        <v>0</v>
      </c>
      <c r="U193" s="133">
        <f t="shared" si="11"/>
        <v>0</v>
      </c>
    </row>
    <row r="194" spans="1:21" ht="12.75">
      <c r="A194" s="161"/>
      <c r="B194" s="249" t="s">
        <v>910</v>
      </c>
      <c r="C194" s="162"/>
      <c r="D194" s="130"/>
      <c r="E194" s="130"/>
      <c r="F194" s="131"/>
      <c r="G194" s="129"/>
      <c r="H194" s="216"/>
      <c r="I194" s="129"/>
      <c r="J194" s="216"/>
      <c r="K194" s="129"/>
      <c r="L194" s="129"/>
      <c r="M194" s="132"/>
      <c r="N194" s="132"/>
      <c r="O194" s="133">
        <f t="shared" si="9"/>
        <v>0</v>
      </c>
      <c r="P194" s="209"/>
      <c r="Q194" s="177"/>
      <c r="R194" s="132"/>
      <c r="S194" s="133">
        <f t="shared" si="8"/>
        <v>0</v>
      </c>
      <c r="T194" s="133">
        <f t="shared" si="10"/>
        <v>0</v>
      </c>
      <c r="U194" s="133">
        <f t="shared" si="11"/>
        <v>0</v>
      </c>
    </row>
    <row r="195" spans="1:21" ht="12.75">
      <c r="A195" s="161"/>
      <c r="B195" s="249" t="s">
        <v>911</v>
      </c>
      <c r="C195" s="162"/>
      <c r="D195" s="130"/>
      <c r="E195" s="130"/>
      <c r="F195" s="131"/>
      <c r="G195" s="129"/>
      <c r="H195" s="216"/>
      <c r="I195" s="129"/>
      <c r="J195" s="216"/>
      <c r="K195" s="129"/>
      <c r="L195" s="129"/>
      <c r="M195" s="132"/>
      <c r="N195" s="132"/>
      <c r="O195" s="133">
        <f t="shared" si="9"/>
        <v>0</v>
      </c>
      <c r="P195" s="209"/>
      <c r="Q195" s="177"/>
      <c r="R195" s="132"/>
      <c r="S195" s="133">
        <f t="shared" si="8"/>
        <v>0</v>
      </c>
      <c r="T195" s="133">
        <f t="shared" si="10"/>
        <v>0</v>
      </c>
      <c r="U195" s="133">
        <f t="shared" si="11"/>
        <v>0</v>
      </c>
    </row>
    <row r="196" spans="1:21" ht="12.75">
      <c r="A196" s="161"/>
      <c r="B196" s="249" t="s">
        <v>912</v>
      </c>
      <c r="C196" s="162"/>
      <c r="D196" s="130"/>
      <c r="E196" s="130"/>
      <c r="F196" s="131"/>
      <c r="G196" s="129"/>
      <c r="H196" s="216"/>
      <c r="I196" s="129"/>
      <c r="J196" s="216"/>
      <c r="K196" s="129"/>
      <c r="L196" s="129"/>
      <c r="M196" s="132"/>
      <c r="N196" s="132"/>
      <c r="O196" s="133">
        <f t="shared" si="9"/>
        <v>0</v>
      </c>
      <c r="P196" s="209"/>
      <c r="Q196" s="177"/>
      <c r="R196" s="132"/>
      <c r="S196" s="133">
        <f t="shared" si="8"/>
        <v>0</v>
      </c>
      <c r="T196" s="133">
        <f t="shared" si="10"/>
        <v>0</v>
      </c>
      <c r="U196" s="133">
        <f t="shared" si="11"/>
        <v>0</v>
      </c>
    </row>
    <row r="197" spans="1:21" ht="12.75">
      <c r="A197" s="161"/>
      <c r="B197" s="249" t="s">
        <v>913</v>
      </c>
      <c r="C197" s="162"/>
      <c r="D197" s="130"/>
      <c r="E197" s="130"/>
      <c r="F197" s="131"/>
      <c r="G197" s="129"/>
      <c r="H197" s="216"/>
      <c r="I197" s="129"/>
      <c r="J197" s="216"/>
      <c r="K197" s="129"/>
      <c r="L197" s="129"/>
      <c r="M197" s="132"/>
      <c r="N197" s="132"/>
      <c r="O197" s="133">
        <f t="shared" si="9"/>
        <v>0</v>
      </c>
      <c r="P197" s="209"/>
      <c r="Q197" s="177"/>
      <c r="R197" s="132"/>
      <c r="S197" s="133">
        <f t="shared" si="8"/>
        <v>0</v>
      </c>
      <c r="T197" s="133">
        <f t="shared" si="10"/>
        <v>0</v>
      </c>
      <c r="U197" s="133">
        <f t="shared" si="11"/>
        <v>0</v>
      </c>
    </row>
    <row r="198" spans="1:21" ht="12.75">
      <c r="A198" s="161"/>
      <c r="B198" s="249" t="s">
        <v>914</v>
      </c>
      <c r="C198" s="162"/>
      <c r="D198" s="130"/>
      <c r="E198" s="130"/>
      <c r="F198" s="131"/>
      <c r="G198" s="129"/>
      <c r="H198" s="216"/>
      <c r="I198" s="129"/>
      <c r="J198" s="216"/>
      <c r="K198" s="129"/>
      <c r="L198" s="129"/>
      <c r="M198" s="132"/>
      <c r="N198" s="132"/>
      <c r="O198" s="133">
        <f t="shared" si="9"/>
        <v>0</v>
      </c>
      <c r="P198" s="209"/>
      <c r="Q198" s="177"/>
      <c r="R198" s="132"/>
      <c r="S198" s="133">
        <f t="shared" si="8"/>
        <v>0</v>
      </c>
      <c r="T198" s="133">
        <f t="shared" si="10"/>
        <v>0</v>
      </c>
      <c r="U198" s="133">
        <f t="shared" si="11"/>
        <v>0</v>
      </c>
    </row>
    <row r="199" spans="1:21" ht="12.75">
      <c r="A199" s="161"/>
      <c r="B199" s="249" t="s">
        <v>915</v>
      </c>
      <c r="C199" s="162"/>
      <c r="D199" s="130"/>
      <c r="E199" s="130"/>
      <c r="F199" s="131"/>
      <c r="G199" s="129"/>
      <c r="H199" s="216"/>
      <c r="I199" s="129"/>
      <c r="J199" s="216"/>
      <c r="K199" s="129"/>
      <c r="L199" s="129"/>
      <c r="M199" s="132"/>
      <c r="N199" s="132"/>
      <c r="O199" s="133">
        <f t="shared" si="9"/>
        <v>0</v>
      </c>
      <c r="P199" s="209"/>
      <c r="Q199" s="177"/>
      <c r="R199" s="132"/>
      <c r="S199" s="133">
        <f t="shared" si="8"/>
        <v>0</v>
      </c>
      <c r="T199" s="133">
        <f t="shared" si="10"/>
        <v>0</v>
      </c>
      <c r="U199" s="133">
        <f t="shared" si="11"/>
        <v>0</v>
      </c>
    </row>
    <row r="200" spans="1:21" ht="12.75">
      <c r="A200" s="161"/>
      <c r="B200" s="249" t="s">
        <v>916</v>
      </c>
      <c r="C200" s="162"/>
      <c r="D200" s="130"/>
      <c r="E200" s="130"/>
      <c r="F200" s="131"/>
      <c r="G200" s="129"/>
      <c r="H200" s="216"/>
      <c r="I200" s="129"/>
      <c r="J200" s="216"/>
      <c r="K200" s="129"/>
      <c r="L200" s="129"/>
      <c r="M200" s="132"/>
      <c r="N200" s="132"/>
      <c r="O200" s="133">
        <f t="shared" si="9"/>
        <v>0</v>
      </c>
      <c r="P200" s="209"/>
      <c r="Q200" s="177"/>
      <c r="R200" s="132"/>
      <c r="S200" s="133">
        <f t="shared" si="8"/>
        <v>0</v>
      </c>
      <c r="T200" s="133">
        <f t="shared" si="10"/>
        <v>0</v>
      </c>
      <c r="U200" s="133">
        <f t="shared" si="11"/>
        <v>0</v>
      </c>
    </row>
    <row r="201" spans="1:21" ht="12.75">
      <c r="A201" s="161"/>
      <c r="B201" s="249" t="s">
        <v>917</v>
      </c>
      <c r="C201" s="162"/>
      <c r="D201" s="130"/>
      <c r="E201" s="130"/>
      <c r="F201" s="131"/>
      <c r="G201" s="129"/>
      <c r="H201" s="216"/>
      <c r="I201" s="129"/>
      <c r="J201" s="216"/>
      <c r="K201" s="129"/>
      <c r="L201" s="129"/>
      <c r="M201" s="132"/>
      <c r="N201" s="132"/>
      <c r="O201" s="133">
        <f t="shared" si="9"/>
        <v>0</v>
      </c>
      <c r="P201" s="209"/>
      <c r="Q201" s="177"/>
      <c r="R201" s="132"/>
      <c r="S201" s="133">
        <f aca="true" t="shared" si="12" ref="S201:S358">IF(AND($F201&gt;=0,$J201&gt;""),IF($N201&gt;$F201*LOOKUP($J201,Country,Subsistence),$N201-$F201*LOOKUP($J201,Country,Subsistence),0),$N201)</f>
        <v>0</v>
      </c>
      <c r="T201" s="133">
        <f t="shared" si="10"/>
        <v>0</v>
      </c>
      <c r="U201" s="133">
        <f t="shared" si="11"/>
        <v>0</v>
      </c>
    </row>
    <row r="202" spans="1:21" ht="12.75">
      <c r="A202" s="161"/>
      <c r="B202" s="249" t="s">
        <v>918</v>
      </c>
      <c r="C202" s="162"/>
      <c r="D202" s="130"/>
      <c r="E202" s="130"/>
      <c r="F202" s="131"/>
      <c r="G202" s="129"/>
      <c r="H202" s="216"/>
      <c r="I202" s="129"/>
      <c r="J202" s="216"/>
      <c r="K202" s="129"/>
      <c r="L202" s="129"/>
      <c r="M202" s="132"/>
      <c r="N202" s="132"/>
      <c r="O202" s="133">
        <f aca="true" t="shared" si="13" ref="O202:O207">SUM(M202:N202)</f>
        <v>0</v>
      </c>
      <c r="P202" s="209"/>
      <c r="Q202" s="177"/>
      <c r="R202" s="132"/>
      <c r="S202" s="133">
        <f t="shared" si="12"/>
        <v>0</v>
      </c>
      <c r="T202" s="133">
        <f aca="true" t="shared" si="14" ref="T202:T265">IF(OR($D202&lt;$Q$2,$D202&gt;$R$2,$E202&lt;$Q$2,$E202&gt;$R$2),O202,0)</f>
        <v>0</v>
      </c>
      <c r="U202" s="133">
        <f aca="true" t="shared" si="15" ref="U202:U358">IF(SUM($M202+$N202)&gt;0,SUM($M202+$N202)-MAX(SUM($R202+$S202),$T202),0)</f>
        <v>0</v>
      </c>
    </row>
    <row r="203" spans="1:21" ht="12.75">
      <c r="A203" s="161"/>
      <c r="B203" s="249" t="s">
        <v>919</v>
      </c>
      <c r="C203" s="162"/>
      <c r="D203" s="130"/>
      <c r="E203" s="130"/>
      <c r="F203" s="131"/>
      <c r="G203" s="129"/>
      <c r="H203" s="216"/>
      <c r="I203" s="129"/>
      <c r="J203" s="216"/>
      <c r="K203" s="129"/>
      <c r="L203" s="129"/>
      <c r="M203" s="132"/>
      <c r="N203" s="132"/>
      <c r="O203" s="133">
        <f t="shared" si="13"/>
        <v>0</v>
      </c>
      <c r="P203" s="209"/>
      <c r="Q203" s="177"/>
      <c r="R203" s="132"/>
      <c r="S203" s="133">
        <f t="shared" si="12"/>
        <v>0</v>
      </c>
      <c r="T203" s="133">
        <f t="shared" si="14"/>
        <v>0</v>
      </c>
      <c r="U203" s="133">
        <f t="shared" si="15"/>
        <v>0</v>
      </c>
    </row>
    <row r="204" spans="1:21" ht="12.75">
      <c r="A204" s="161"/>
      <c r="B204" s="249" t="s">
        <v>920</v>
      </c>
      <c r="C204" s="162"/>
      <c r="D204" s="130"/>
      <c r="E204" s="130"/>
      <c r="F204" s="131"/>
      <c r="G204" s="129"/>
      <c r="H204" s="216"/>
      <c r="I204" s="129"/>
      <c r="J204" s="216"/>
      <c r="K204" s="129"/>
      <c r="L204" s="129"/>
      <c r="M204" s="132"/>
      <c r="N204" s="132"/>
      <c r="O204" s="133">
        <f t="shared" si="13"/>
        <v>0</v>
      </c>
      <c r="P204" s="209"/>
      <c r="Q204" s="177"/>
      <c r="R204" s="132"/>
      <c r="S204" s="133">
        <f t="shared" si="12"/>
        <v>0</v>
      </c>
      <c r="T204" s="133">
        <f t="shared" si="14"/>
        <v>0</v>
      </c>
      <c r="U204" s="133">
        <f t="shared" si="15"/>
        <v>0</v>
      </c>
    </row>
    <row r="205" spans="1:21" ht="12.75">
      <c r="A205" s="161"/>
      <c r="B205" s="249" t="s">
        <v>921</v>
      </c>
      <c r="C205" s="162"/>
      <c r="D205" s="130"/>
      <c r="E205" s="130"/>
      <c r="F205" s="131"/>
      <c r="G205" s="129"/>
      <c r="H205" s="216"/>
      <c r="I205" s="129"/>
      <c r="J205" s="216"/>
      <c r="K205" s="129"/>
      <c r="L205" s="129"/>
      <c r="M205" s="132"/>
      <c r="N205" s="132"/>
      <c r="O205" s="133">
        <f t="shared" si="13"/>
        <v>0</v>
      </c>
      <c r="P205" s="209"/>
      <c r="Q205" s="177"/>
      <c r="R205" s="132"/>
      <c r="S205" s="133">
        <f t="shared" si="12"/>
        <v>0</v>
      </c>
      <c r="T205" s="133">
        <f t="shared" si="14"/>
        <v>0</v>
      </c>
      <c r="U205" s="133">
        <f t="shared" si="15"/>
        <v>0</v>
      </c>
    </row>
    <row r="206" spans="1:21" ht="12.75">
      <c r="A206" s="161"/>
      <c r="B206" s="249" t="s">
        <v>922</v>
      </c>
      <c r="C206" s="162"/>
      <c r="D206" s="130"/>
      <c r="E206" s="130"/>
      <c r="F206" s="131"/>
      <c r="G206" s="129"/>
      <c r="H206" s="216"/>
      <c r="I206" s="129"/>
      <c r="J206" s="216"/>
      <c r="K206" s="129"/>
      <c r="L206" s="129"/>
      <c r="M206" s="132"/>
      <c r="N206" s="132"/>
      <c r="O206" s="133">
        <f t="shared" si="13"/>
        <v>0</v>
      </c>
      <c r="P206" s="209"/>
      <c r="Q206" s="177"/>
      <c r="R206" s="132"/>
      <c r="S206" s="133">
        <f t="shared" si="12"/>
        <v>0</v>
      </c>
      <c r="T206" s="133">
        <f t="shared" si="14"/>
        <v>0</v>
      </c>
      <c r="U206" s="133">
        <f t="shared" si="15"/>
        <v>0</v>
      </c>
    </row>
    <row r="207" spans="1:21" ht="12.75">
      <c r="A207" s="161"/>
      <c r="B207" s="249" t="s">
        <v>923</v>
      </c>
      <c r="C207" s="162"/>
      <c r="D207" s="130"/>
      <c r="E207" s="130"/>
      <c r="F207" s="131"/>
      <c r="G207" s="129"/>
      <c r="H207" s="216"/>
      <c r="I207" s="129"/>
      <c r="J207" s="216"/>
      <c r="K207" s="129"/>
      <c r="L207" s="129"/>
      <c r="M207" s="132"/>
      <c r="N207" s="132"/>
      <c r="O207" s="133">
        <f t="shared" si="13"/>
        <v>0</v>
      </c>
      <c r="P207" s="209"/>
      <c r="Q207" s="177"/>
      <c r="R207" s="132"/>
      <c r="S207" s="133">
        <f t="shared" si="12"/>
        <v>0</v>
      </c>
      <c r="T207" s="133">
        <f t="shared" si="14"/>
        <v>0</v>
      </c>
      <c r="U207" s="133">
        <f t="shared" si="15"/>
        <v>0</v>
      </c>
    </row>
    <row r="208" spans="1:21" ht="12.75">
      <c r="A208" s="161"/>
      <c r="B208" s="249" t="s">
        <v>924</v>
      </c>
      <c r="C208" s="162"/>
      <c r="D208" s="130"/>
      <c r="E208" s="130"/>
      <c r="F208" s="131"/>
      <c r="G208" s="129"/>
      <c r="H208" s="216"/>
      <c r="I208" s="129"/>
      <c r="J208" s="216"/>
      <c r="K208" s="129"/>
      <c r="L208" s="129"/>
      <c r="M208" s="132"/>
      <c r="N208" s="132"/>
      <c r="O208" s="133">
        <f aca="true" t="shared" si="16" ref="O208:O271">SUM(M208:N208)</f>
        <v>0</v>
      </c>
      <c r="P208" s="209"/>
      <c r="Q208" s="177"/>
      <c r="R208" s="132"/>
      <c r="S208" s="133">
        <f t="shared" si="12"/>
        <v>0</v>
      </c>
      <c r="T208" s="133">
        <f t="shared" si="14"/>
        <v>0</v>
      </c>
      <c r="U208" s="133">
        <f t="shared" si="15"/>
        <v>0</v>
      </c>
    </row>
    <row r="209" spans="1:21" ht="12.75">
      <c r="A209" s="161"/>
      <c r="B209" s="249" t="s">
        <v>925</v>
      </c>
      <c r="C209" s="162"/>
      <c r="D209" s="130"/>
      <c r="E209" s="130"/>
      <c r="F209" s="131"/>
      <c r="G209" s="129"/>
      <c r="H209" s="216"/>
      <c r="I209" s="129"/>
      <c r="J209" s="216"/>
      <c r="K209" s="129"/>
      <c r="L209" s="129"/>
      <c r="M209" s="132"/>
      <c r="N209" s="132"/>
      <c r="O209" s="133">
        <f t="shared" si="16"/>
        <v>0</v>
      </c>
      <c r="P209" s="209"/>
      <c r="Q209" s="177"/>
      <c r="R209" s="132"/>
      <c r="S209" s="133">
        <f t="shared" si="12"/>
        <v>0</v>
      </c>
      <c r="T209" s="133">
        <f t="shared" si="14"/>
        <v>0</v>
      </c>
      <c r="U209" s="133">
        <f t="shared" si="15"/>
        <v>0</v>
      </c>
    </row>
    <row r="210" spans="1:21" ht="12.75">
      <c r="A210" s="161"/>
      <c r="B210" s="249" t="s">
        <v>926</v>
      </c>
      <c r="C210" s="162"/>
      <c r="D210" s="130"/>
      <c r="E210" s="130"/>
      <c r="F210" s="131"/>
      <c r="G210" s="129"/>
      <c r="H210" s="216"/>
      <c r="I210" s="129"/>
      <c r="J210" s="216"/>
      <c r="K210" s="129"/>
      <c r="L210" s="129"/>
      <c r="M210" s="132"/>
      <c r="N210" s="132"/>
      <c r="O210" s="133">
        <f t="shared" si="16"/>
        <v>0</v>
      </c>
      <c r="P210" s="209"/>
      <c r="Q210" s="177"/>
      <c r="R210" s="132"/>
      <c r="S210" s="133">
        <f t="shared" si="12"/>
        <v>0</v>
      </c>
      <c r="T210" s="133">
        <f t="shared" si="14"/>
        <v>0</v>
      </c>
      <c r="U210" s="133">
        <f t="shared" si="15"/>
        <v>0</v>
      </c>
    </row>
    <row r="211" spans="1:21" ht="12.75">
      <c r="A211" s="161"/>
      <c r="B211" s="249" t="s">
        <v>927</v>
      </c>
      <c r="C211" s="162"/>
      <c r="D211" s="130"/>
      <c r="E211" s="130"/>
      <c r="F211" s="131"/>
      <c r="G211" s="129"/>
      <c r="H211" s="216"/>
      <c r="I211" s="129"/>
      <c r="J211" s="216"/>
      <c r="K211" s="129"/>
      <c r="L211" s="129"/>
      <c r="M211" s="132"/>
      <c r="N211" s="132"/>
      <c r="O211" s="133">
        <f t="shared" si="16"/>
        <v>0</v>
      </c>
      <c r="P211" s="209"/>
      <c r="Q211" s="177"/>
      <c r="R211" s="132"/>
      <c r="S211" s="133">
        <f t="shared" si="12"/>
        <v>0</v>
      </c>
      <c r="T211" s="133">
        <f t="shared" si="14"/>
        <v>0</v>
      </c>
      <c r="U211" s="133">
        <f t="shared" si="15"/>
        <v>0</v>
      </c>
    </row>
    <row r="212" spans="1:21" ht="12.75">
      <c r="A212" s="161"/>
      <c r="B212" s="249" t="s">
        <v>928</v>
      </c>
      <c r="C212" s="162"/>
      <c r="D212" s="130"/>
      <c r="E212" s="130"/>
      <c r="F212" s="131"/>
      <c r="G212" s="129"/>
      <c r="H212" s="216"/>
      <c r="I212" s="129"/>
      <c r="J212" s="216"/>
      <c r="K212" s="129"/>
      <c r="L212" s="129"/>
      <c r="M212" s="132"/>
      <c r="N212" s="132"/>
      <c r="O212" s="133">
        <f t="shared" si="16"/>
        <v>0</v>
      </c>
      <c r="P212" s="209"/>
      <c r="Q212" s="177"/>
      <c r="R212" s="132"/>
      <c r="S212" s="133">
        <f t="shared" si="12"/>
        <v>0</v>
      </c>
      <c r="T212" s="133">
        <f t="shared" si="14"/>
        <v>0</v>
      </c>
      <c r="U212" s="133">
        <f t="shared" si="15"/>
        <v>0</v>
      </c>
    </row>
    <row r="213" spans="1:21" ht="12.75">
      <c r="A213" s="161"/>
      <c r="B213" s="249" t="s">
        <v>929</v>
      </c>
      <c r="C213" s="162"/>
      <c r="D213" s="130"/>
      <c r="E213" s="130"/>
      <c r="F213" s="131"/>
      <c r="G213" s="129"/>
      <c r="H213" s="216"/>
      <c r="I213" s="129"/>
      <c r="J213" s="216"/>
      <c r="K213" s="129"/>
      <c r="L213" s="129"/>
      <c r="M213" s="132"/>
      <c r="N213" s="132"/>
      <c r="O213" s="133">
        <f t="shared" si="16"/>
        <v>0</v>
      </c>
      <c r="P213" s="209"/>
      <c r="Q213" s="177"/>
      <c r="R213" s="132"/>
      <c r="S213" s="133">
        <f t="shared" si="12"/>
        <v>0</v>
      </c>
      <c r="T213" s="133">
        <f t="shared" si="14"/>
        <v>0</v>
      </c>
      <c r="U213" s="133">
        <f t="shared" si="15"/>
        <v>0</v>
      </c>
    </row>
    <row r="214" spans="1:21" ht="12.75">
      <c r="A214" s="161"/>
      <c r="B214" s="249" t="s">
        <v>930</v>
      </c>
      <c r="C214" s="162"/>
      <c r="D214" s="130"/>
      <c r="E214" s="130"/>
      <c r="F214" s="131"/>
      <c r="G214" s="129"/>
      <c r="H214" s="216"/>
      <c r="I214" s="129"/>
      <c r="J214" s="216"/>
      <c r="K214" s="129"/>
      <c r="L214" s="129"/>
      <c r="M214" s="132"/>
      <c r="N214" s="132"/>
      <c r="O214" s="133">
        <f t="shared" si="16"/>
        <v>0</v>
      </c>
      <c r="P214" s="209"/>
      <c r="Q214" s="177"/>
      <c r="R214" s="132"/>
      <c r="S214" s="133">
        <f t="shared" si="12"/>
        <v>0</v>
      </c>
      <c r="T214" s="133">
        <f t="shared" si="14"/>
        <v>0</v>
      </c>
      <c r="U214" s="133">
        <f t="shared" si="15"/>
        <v>0</v>
      </c>
    </row>
    <row r="215" spans="1:21" ht="12.75">
      <c r="A215" s="161"/>
      <c r="B215" s="249" t="s">
        <v>931</v>
      </c>
      <c r="C215" s="162"/>
      <c r="D215" s="130"/>
      <c r="E215" s="130"/>
      <c r="F215" s="131"/>
      <c r="G215" s="129"/>
      <c r="H215" s="216"/>
      <c r="I215" s="129"/>
      <c r="J215" s="216"/>
      <c r="K215" s="129"/>
      <c r="L215" s="129"/>
      <c r="M215" s="132"/>
      <c r="N215" s="132"/>
      <c r="O215" s="133">
        <f t="shared" si="16"/>
        <v>0</v>
      </c>
      <c r="P215" s="209"/>
      <c r="Q215" s="177"/>
      <c r="R215" s="132"/>
      <c r="S215" s="133">
        <f t="shared" si="12"/>
        <v>0</v>
      </c>
      <c r="T215" s="133">
        <f t="shared" si="14"/>
        <v>0</v>
      </c>
      <c r="U215" s="133">
        <f t="shared" si="15"/>
        <v>0</v>
      </c>
    </row>
    <row r="216" spans="1:21" ht="12.75">
      <c r="A216" s="161"/>
      <c r="B216" s="249" t="s">
        <v>932</v>
      </c>
      <c r="C216" s="162"/>
      <c r="D216" s="130"/>
      <c r="E216" s="130"/>
      <c r="F216" s="131"/>
      <c r="G216" s="129"/>
      <c r="H216" s="216"/>
      <c r="I216" s="129"/>
      <c r="J216" s="216"/>
      <c r="K216" s="129"/>
      <c r="L216" s="129"/>
      <c r="M216" s="132"/>
      <c r="N216" s="132"/>
      <c r="O216" s="133">
        <f t="shared" si="16"/>
        <v>0</v>
      </c>
      <c r="P216" s="209"/>
      <c r="Q216" s="177"/>
      <c r="R216" s="132"/>
      <c r="S216" s="133">
        <f t="shared" si="12"/>
        <v>0</v>
      </c>
      <c r="T216" s="133">
        <f t="shared" si="14"/>
        <v>0</v>
      </c>
      <c r="U216" s="133">
        <f t="shared" si="15"/>
        <v>0</v>
      </c>
    </row>
    <row r="217" spans="1:21" ht="12.75">
      <c r="A217" s="161"/>
      <c r="B217" s="249" t="s">
        <v>933</v>
      </c>
      <c r="C217" s="162"/>
      <c r="D217" s="130"/>
      <c r="E217" s="130"/>
      <c r="F217" s="131"/>
      <c r="G217" s="129"/>
      <c r="H217" s="216"/>
      <c r="I217" s="129"/>
      <c r="J217" s="216"/>
      <c r="K217" s="129"/>
      <c r="L217" s="129"/>
      <c r="M217" s="132"/>
      <c r="N217" s="132"/>
      <c r="O217" s="133">
        <f t="shared" si="16"/>
        <v>0</v>
      </c>
      <c r="P217" s="209"/>
      <c r="Q217" s="177"/>
      <c r="R217" s="132"/>
      <c r="S217" s="133">
        <f t="shared" si="12"/>
        <v>0</v>
      </c>
      <c r="T217" s="133">
        <f t="shared" si="14"/>
        <v>0</v>
      </c>
      <c r="U217" s="133">
        <f t="shared" si="15"/>
        <v>0</v>
      </c>
    </row>
    <row r="218" spans="1:21" ht="12.75">
      <c r="A218" s="161"/>
      <c r="B218" s="249" t="s">
        <v>934</v>
      </c>
      <c r="C218" s="162"/>
      <c r="D218" s="130"/>
      <c r="E218" s="130"/>
      <c r="F218" s="131"/>
      <c r="G218" s="129"/>
      <c r="H218" s="216"/>
      <c r="I218" s="129"/>
      <c r="J218" s="216"/>
      <c r="K218" s="129"/>
      <c r="L218" s="129"/>
      <c r="M218" s="132"/>
      <c r="N218" s="132"/>
      <c r="O218" s="133">
        <f t="shared" si="16"/>
        <v>0</v>
      </c>
      <c r="P218" s="209"/>
      <c r="Q218" s="177"/>
      <c r="R218" s="132"/>
      <c r="S218" s="133">
        <f t="shared" si="12"/>
        <v>0</v>
      </c>
      <c r="T218" s="133">
        <f t="shared" si="14"/>
        <v>0</v>
      </c>
      <c r="U218" s="133">
        <f t="shared" si="15"/>
        <v>0</v>
      </c>
    </row>
    <row r="219" spans="1:21" ht="12.75">
      <c r="A219" s="161"/>
      <c r="B219" s="249" t="s">
        <v>935</v>
      </c>
      <c r="C219" s="162"/>
      <c r="D219" s="130"/>
      <c r="E219" s="130"/>
      <c r="F219" s="131"/>
      <c r="G219" s="129"/>
      <c r="H219" s="216"/>
      <c r="I219" s="129"/>
      <c r="J219" s="216"/>
      <c r="K219" s="129"/>
      <c r="L219" s="129"/>
      <c r="M219" s="132"/>
      <c r="N219" s="132"/>
      <c r="O219" s="133">
        <f t="shared" si="16"/>
        <v>0</v>
      </c>
      <c r="P219" s="209"/>
      <c r="Q219" s="177"/>
      <c r="R219" s="132"/>
      <c r="S219" s="133">
        <f t="shared" si="12"/>
        <v>0</v>
      </c>
      <c r="T219" s="133">
        <f t="shared" si="14"/>
        <v>0</v>
      </c>
      <c r="U219" s="133">
        <f t="shared" si="15"/>
        <v>0</v>
      </c>
    </row>
    <row r="220" spans="1:21" ht="12.75">
      <c r="A220" s="161"/>
      <c r="B220" s="249" t="s">
        <v>936</v>
      </c>
      <c r="C220" s="162"/>
      <c r="D220" s="130"/>
      <c r="E220" s="130"/>
      <c r="F220" s="131"/>
      <c r="G220" s="129"/>
      <c r="H220" s="216"/>
      <c r="I220" s="129"/>
      <c r="J220" s="216"/>
      <c r="K220" s="129"/>
      <c r="L220" s="129"/>
      <c r="M220" s="132"/>
      <c r="N220" s="132"/>
      <c r="O220" s="133">
        <f t="shared" si="16"/>
        <v>0</v>
      </c>
      <c r="P220" s="209"/>
      <c r="Q220" s="177"/>
      <c r="R220" s="132"/>
      <c r="S220" s="133">
        <f t="shared" si="12"/>
        <v>0</v>
      </c>
      <c r="T220" s="133">
        <f t="shared" si="14"/>
        <v>0</v>
      </c>
      <c r="U220" s="133">
        <f t="shared" si="15"/>
        <v>0</v>
      </c>
    </row>
    <row r="221" spans="1:21" ht="12.75">
      <c r="A221" s="161"/>
      <c r="B221" s="249" t="s">
        <v>937</v>
      </c>
      <c r="C221" s="162"/>
      <c r="D221" s="130"/>
      <c r="E221" s="130"/>
      <c r="F221" s="131"/>
      <c r="G221" s="129"/>
      <c r="H221" s="216"/>
      <c r="I221" s="129"/>
      <c r="J221" s="216"/>
      <c r="K221" s="129"/>
      <c r="L221" s="129"/>
      <c r="M221" s="132"/>
      <c r="N221" s="132"/>
      <c r="O221" s="133">
        <f t="shared" si="16"/>
        <v>0</v>
      </c>
      <c r="P221" s="209"/>
      <c r="Q221" s="177"/>
      <c r="R221" s="132"/>
      <c r="S221" s="133">
        <f t="shared" si="12"/>
        <v>0</v>
      </c>
      <c r="T221" s="133">
        <f t="shared" si="14"/>
        <v>0</v>
      </c>
      <c r="U221" s="133">
        <f t="shared" si="15"/>
        <v>0</v>
      </c>
    </row>
    <row r="222" spans="1:21" ht="12.75">
      <c r="A222" s="161"/>
      <c r="B222" s="249" t="s">
        <v>938</v>
      </c>
      <c r="C222" s="162"/>
      <c r="D222" s="130"/>
      <c r="E222" s="130"/>
      <c r="F222" s="131"/>
      <c r="G222" s="129"/>
      <c r="H222" s="216"/>
      <c r="I222" s="129"/>
      <c r="J222" s="216"/>
      <c r="K222" s="129"/>
      <c r="L222" s="129"/>
      <c r="M222" s="132"/>
      <c r="N222" s="132"/>
      <c r="O222" s="133">
        <f t="shared" si="16"/>
        <v>0</v>
      </c>
      <c r="P222" s="209"/>
      <c r="Q222" s="177"/>
      <c r="R222" s="132"/>
      <c r="S222" s="133">
        <f t="shared" si="12"/>
        <v>0</v>
      </c>
      <c r="T222" s="133">
        <f t="shared" si="14"/>
        <v>0</v>
      </c>
      <c r="U222" s="133">
        <f t="shared" si="15"/>
        <v>0</v>
      </c>
    </row>
    <row r="223" spans="1:21" ht="12.75">
      <c r="A223" s="161"/>
      <c r="B223" s="249" t="s">
        <v>939</v>
      </c>
      <c r="C223" s="162"/>
      <c r="D223" s="130"/>
      <c r="E223" s="130"/>
      <c r="F223" s="131"/>
      <c r="G223" s="129"/>
      <c r="H223" s="216"/>
      <c r="I223" s="129"/>
      <c r="J223" s="216"/>
      <c r="K223" s="129"/>
      <c r="L223" s="129"/>
      <c r="M223" s="132"/>
      <c r="N223" s="132"/>
      <c r="O223" s="133">
        <f t="shared" si="16"/>
        <v>0</v>
      </c>
      <c r="P223" s="209"/>
      <c r="Q223" s="177"/>
      <c r="R223" s="132"/>
      <c r="S223" s="133">
        <f t="shared" si="12"/>
        <v>0</v>
      </c>
      <c r="T223" s="133">
        <f t="shared" si="14"/>
        <v>0</v>
      </c>
      <c r="U223" s="133">
        <f t="shared" si="15"/>
        <v>0</v>
      </c>
    </row>
    <row r="224" spans="1:21" ht="12.75">
      <c r="A224" s="161"/>
      <c r="B224" s="249" t="s">
        <v>940</v>
      </c>
      <c r="C224" s="162"/>
      <c r="D224" s="130"/>
      <c r="E224" s="130"/>
      <c r="F224" s="131"/>
      <c r="G224" s="129"/>
      <c r="H224" s="216"/>
      <c r="I224" s="129"/>
      <c r="J224" s="216"/>
      <c r="K224" s="129"/>
      <c r="L224" s="129"/>
      <c r="M224" s="132"/>
      <c r="N224" s="132"/>
      <c r="O224" s="133">
        <f t="shared" si="16"/>
        <v>0</v>
      </c>
      <c r="P224" s="209"/>
      <c r="Q224" s="177"/>
      <c r="R224" s="132"/>
      <c r="S224" s="133">
        <f t="shared" si="12"/>
        <v>0</v>
      </c>
      <c r="T224" s="133">
        <f t="shared" si="14"/>
        <v>0</v>
      </c>
      <c r="U224" s="133">
        <f t="shared" si="15"/>
        <v>0</v>
      </c>
    </row>
    <row r="225" spans="1:21" ht="12.75">
      <c r="A225" s="161"/>
      <c r="B225" s="249" t="s">
        <v>941</v>
      </c>
      <c r="C225" s="162"/>
      <c r="D225" s="130"/>
      <c r="E225" s="130"/>
      <c r="F225" s="131"/>
      <c r="G225" s="129"/>
      <c r="H225" s="216"/>
      <c r="I225" s="129"/>
      <c r="J225" s="216"/>
      <c r="K225" s="129"/>
      <c r="L225" s="129"/>
      <c r="M225" s="132"/>
      <c r="N225" s="132"/>
      <c r="O225" s="133">
        <f t="shared" si="16"/>
        <v>0</v>
      </c>
      <c r="P225" s="209"/>
      <c r="Q225" s="177"/>
      <c r="R225" s="132"/>
      <c r="S225" s="133">
        <f t="shared" si="12"/>
        <v>0</v>
      </c>
      <c r="T225" s="133">
        <f t="shared" si="14"/>
        <v>0</v>
      </c>
      <c r="U225" s="133">
        <f t="shared" si="15"/>
        <v>0</v>
      </c>
    </row>
    <row r="226" spans="1:21" ht="12.75">
      <c r="A226" s="161"/>
      <c r="B226" s="249" t="s">
        <v>942</v>
      </c>
      <c r="C226" s="162"/>
      <c r="D226" s="130"/>
      <c r="E226" s="130"/>
      <c r="F226" s="131"/>
      <c r="G226" s="129"/>
      <c r="H226" s="216"/>
      <c r="I226" s="129"/>
      <c r="J226" s="216"/>
      <c r="K226" s="129"/>
      <c r="L226" s="129"/>
      <c r="M226" s="132"/>
      <c r="N226" s="132"/>
      <c r="O226" s="133">
        <f t="shared" si="16"/>
        <v>0</v>
      </c>
      <c r="P226" s="209"/>
      <c r="Q226" s="177"/>
      <c r="R226" s="132"/>
      <c r="S226" s="133">
        <f t="shared" si="12"/>
        <v>0</v>
      </c>
      <c r="T226" s="133">
        <f t="shared" si="14"/>
        <v>0</v>
      </c>
      <c r="U226" s="133">
        <f t="shared" si="15"/>
        <v>0</v>
      </c>
    </row>
    <row r="227" spans="1:21" ht="12.75">
      <c r="A227" s="161"/>
      <c r="B227" s="249" t="s">
        <v>943</v>
      </c>
      <c r="C227" s="162"/>
      <c r="D227" s="130"/>
      <c r="E227" s="130"/>
      <c r="F227" s="131"/>
      <c r="G227" s="129"/>
      <c r="H227" s="216"/>
      <c r="I227" s="129"/>
      <c r="J227" s="216"/>
      <c r="K227" s="129"/>
      <c r="L227" s="129"/>
      <c r="M227" s="132"/>
      <c r="N227" s="132"/>
      <c r="O227" s="133">
        <f t="shared" si="16"/>
        <v>0</v>
      </c>
      <c r="P227" s="209"/>
      <c r="Q227" s="177"/>
      <c r="R227" s="132"/>
      <c r="S227" s="133">
        <f t="shared" si="12"/>
        <v>0</v>
      </c>
      <c r="T227" s="133">
        <f t="shared" si="14"/>
        <v>0</v>
      </c>
      <c r="U227" s="133">
        <f t="shared" si="15"/>
        <v>0</v>
      </c>
    </row>
    <row r="228" spans="1:21" ht="12.75">
      <c r="A228" s="161"/>
      <c r="B228" s="249" t="s">
        <v>944</v>
      </c>
      <c r="C228" s="162"/>
      <c r="D228" s="130"/>
      <c r="E228" s="130"/>
      <c r="F228" s="131"/>
      <c r="G228" s="129"/>
      <c r="H228" s="216"/>
      <c r="I228" s="129"/>
      <c r="J228" s="216"/>
      <c r="K228" s="129"/>
      <c r="L228" s="129"/>
      <c r="M228" s="132"/>
      <c r="N228" s="132"/>
      <c r="O228" s="133">
        <f t="shared" si="16"/>
        <v>0</v>
      </c>
      <c r="P228" s="209"/>
      <c r="Q228" s="177"/>
      <c r="R228" s="132"/>
      <c r="S228" s="133">
        <f t="shared" si="12"/>
        <v>0</v>
      </c>
      <c r="T228" s="133">
        <f t="shared" si="14"/>
        <v>0</v>
      </c>
      <c r="U228" s="133">
        <f t="shared" si="15"/>
        <v>0</v>
      </c>
    </row>
    <row r="229" spans="1:21" ht="12.75">
      <c r="A229" s="161"/>
      <c r="B229" s="249" t="s">
        <v>945</v>
      </c>
      <c r="C229" s="162"/>
      <c r="D229" s="130"/>
      <c r="E229" s="130"/>
      <c r="F229" s="131"/>
      <c r="G229" s="129"/>
      <c r="H229" s="216"/>
      <c r="I229" s="129"/>
      <c r="J229" s="216"/>
      <c r="K229" s="129"/>
      <c r="L229" s="129"/>
      <c r="M229" s="132"/>
      <c r="N229" s="132"/>
      <c r="O229" s="133">
        <f t="shared" si="16"/>
        <v>0</v>
      </c>
      <c r="P229" s="209"/>
      <c r="Q229" s="177"/>
      <c r="R229" s="132"/>
      <c r="S229" s="133">
        <f t="shared" si="12"/>
        <v>0</v>
      </c>
      <c r="T229" s="133">
        <f t="shared" si="14"/>
        <v>0</v>
      </c>
      <c r="U229" s="133">
        <f t="shared" si="15"/>
        <v>0</v>
      </c>
    </row>
    <row r="230" spans="1:21" ht="12.75">
      <c r="A230" s="161"/>
      <c r="B230" s="249" t="s">
        <v>946</v>
      </c>
      <c r="C230" s="162"/>
      <c r="D230" s="130"/>
      <c r="E230" s="130"/>
      <c r="F230" s="131"/>
      <c r="G230" s="129"/>
      <c r="H230" s="216"/>
      <c r="I230" s="129"/>
      <c r="J230" s="216"/>
      <c r="K230" s="129"/>
      <c r="L230" s="129"/>
      <c r="M230" s="132"/>
      <c r="N230" s="132"/>
      <c r="O230" s="133">
        <f t="shared" si="16"/>
        <v>0</v>
      </c>
      <c r="P230" s="209"/>
      <c r="Q230" s="177"/>
      <c r="R230" s="132"/>
      <c r="S230" s="133">
        <f t="shared" si="12"/>
        <v>0</v>
      </c>
      <c r="T230" s="133">
        <f t="shared" si="14"/>
        <v>0</v>
      </c>
      <c r="U230" s="133">
        <f t="shared" si="15"/>
        <v>0</v>
      </c>
    </row>
    <row r="231" spans="1:21" ht="12.75">
      <c r="A231" s="161"/>
      <c r="B231" s="249" t="s">
        <v>947</v>
      </c>
      <c r="C231" s="162"/>
      <c r="D231" s="130"/>
      <c r="E231" s="130"/>
      <c r="F231" s="131"/>
      <c r="G231" s="129"/>
      <c r="H231" s="216"/>
      <c r="I231" s="129"/>
      <c r="J231" s="216"/>
      <c r="K231" s="129"/>
      <c r="L231" s="129"/>
      <c r="M231" s="132"/>
      <c r="N231" s="132"/>
      <c r="O231" s="133">
        <f t="shared" si="16"/>
        <v>0</v>
      </c>
      <c r="P231" s="209"/>
      <c r="Q231" s="177"/>
      <c r="R231" s="132"/>
      <c r="S231" s="133">
        <f t="shared" si="12"/>
        <v>0</v>
      </c>
      <c r="T231" s="133">
        <f t="shared" si="14"/>
        <v>0</v>
      </c>
      <c r="U231" s="133">
        <f t="shared" si="15"/>
        <v>0</v>
      </c>
    </row>
    <row r="232" spans="1:21" ht="12.75">
      <c r="A232" s="161"/>
      <c r="B232" s="249" t="s">
        <v>948</v>
      </c>
      <c r="C232" s="162"/>
      <c r="D232" s="130"/>
      <c r="E232" s="130"/>
      <c r="F232" s="131"/>
      <c r="G232" s="129"/>
      <c r="H232" s="216"/>
      <c r="I232" s="129"/>
      <c r="J232" s="216"/>
      <c r="K232" s="129"/>
      <c r="L232" s="129"/>
      <c r="M232" s="132"/>
      <c r="N232" s="132"/>
      <c r="O232" s="133">
        <f t="shared" si="16"/>
        <v>0</v>
      </c>
      <c r="P232" s="209"/>
      <c r="Q232" s="177"/>
      <c r="R232" s="132"/>
      <c r="S232" s="133">
        <f t="shared" si="12"/>
        <v>0</v>
      </c>
      <c r="T232" s="133">
        <f t="shared" si="14"/>
        <v>0</v>
      </c>
      <c r="U232" s="133">
        <f t="shared" si="15"/>
        <v>0</v>
      </c>
    </row>
    <row r="233" spans="1:21" ht="12.75">
      <c r="A233" s="161"/>
      <c r="B233" s="249" t="s">
        <v>949</v>
      </c>
      <c r="C233" s="162"/>
      <c r="D233" s="130"/>
      <c r="E233" s="130"/>
      <c r="F233" s="131"/>
      <c r="G233" s="129"/>
      <c r="H233" s="216"/>
      <c r="I233" s="129"/>
      <c r="J233" s="216"/>
      <c r="K233" s="129"/>
      <c r="L233" s="129"/>
      <c r="M233" s="132"/>
      <c r="N233" s="132"/>
      <c r="O233" s="133">
        <f t="shared" si="16"/>
        <v>0</v>
      </c>
      <c r="P233" s="209"/>
      <c r="Q233" s="177"/>
      <c r="R233" s="132"/>
      <c r="S233" s="133">
        <f t="shared" si="12"/>
        <v>0</v>
      </c>
      <c r="T233" s="133">
        <f t="shared" si="14"/>
        <v>0</v>
      </c>
      <c r="U233" s="133">
        <f t="shared" si="15"/>
        <v>0</v>
      </c>
    </row>
    <row r="234" spans="1:21" ht="12.75">
      <c r="A234" s="161"/>
      <c r="B234" s="249" t="s">
        <v>950</v>
      </c>
      <c r="C234" s="162"/>
      <c r="D234" s="130"/>
      <c r="E234" s="130"/>
      <c r="F234" s="131"/>
      <c r="G234" s="129"/>
      <c r="H234" s="216"/>
      <c r="I234" s="129"/>
      <c r="J234" s="216"/>
      <c r="K234" s="129"/>
      <c r="L234" s="129"/>
      <c r="M234" s="132"/>
      <c r="N234" s="132"/>
      <c r="O234" s="133">
        <f t="shared" si="16"/>
        <v>0</v>
      </c>
      <c r="P234" s="209"/>
      <c r="Q234" s="177"/>
      <c r="R234" s="132"/>
      <c r="S234" s="133">
        <f t="shared" si="12"/>
        <v>0</v>
      </c>
      <c r="T234" s="133">
        <f t="shared" si="14"/>
        <v>0</v>
      </c>
      <c r="U234" s="133">
        <f t="shared" si="15"/>
        <v>0</v>
      </c>
    </row>
    <row r="235" spans="1:21" ht="12.75">
      <c r="A235" s="161"/>
      <c r="B235" s="249" t="s">
        <v>951</v>
      </c>
      <c r="C235" s="162"/>
      <c r="D235" s="130"/>
      <c r="E235" s="130"/>
      <c r="F235" s="131"/>
      <c r="G235" s="129"/>
      <c r="H235" s="216"/>
      <c r="I235" s="129"/>
      <c r="J235" s="216"/>
      <c r="K235" s="129"/>
      <c r="L235" s="129"/>
      <c r="M235" s="132"/>
      <c r="N235" s="132"/>
      <c r="O235" s="133">
        <f t="shared" si="16"/>
        <v>0</v>
      </c>
      <c r="P235" s="209"/>
      <c r="Q235" s="177"/>
      <c r="R235" s="132"/>
      <c r="S235" s="133">
        <f t="shared" si="12"/>
        <v>0</v>
      </c>
      <c r="T235" s="133">
        <f t="shared" si="14"/>
        <v>0</v>
      </c>
      <c r="U235" s="133">
        <f t="shared" si="15"/>
        <v>0</v>
      </c>
    </row>
    <row r="236" spans="1:21" ht="12.75">
      <c r="A236" s="161"/>
      <c r="B236" s="249" t="s">
        <v>952</v>
      </c>
      <c r="C236" s="162"/>
      <c r="D236" s="130"/>
      <c r="E236" s="130"/>
      <c r="F236" s="131"/>
      <c r="G236" s="129"/>
      <c r="H236" s="216"/>
      <c r="I236" s="129"/>
      <c r="J236" s="216"/>
      <c r="K236" s="129"/>
      <c r="L236" s="129"/>
      <c r="M236" s="132"/>
      <c r="N236" s="132"/>
      <c r="O236" s="133">
        <f t="shared" si="16"/>
        <v>0</v>
      </c>
      <c r="P236" s="209"/>
      <c r="Q236" s="177"/>
      <c r="R236" s="132"/>
      <c r="S236" s="133">
        <f t="shared" si="12"/>
        <v>0</v>
      </c>
      <c r="T236" s="133">
        <f t="shared" si="14"/>
        <v>0</v>
      </c>
      <c r="U236" s="133">
        <f t="shared" si="15"/>
        <v>0</v>
      </c>
    </row>
    <row r="237" spans="1:21" ht="12.75">
      <c r="A237" s="161"/>
      <c r="B237" s="249" t="s">
        <v>953</v>
      </c>
      <c r="C237" s="162"/>
      <c r="D237" s="130"/>
      <c r="E237" s="130"/>
      <c r="F237" s="131"/>
      <c r="G237" s="129"/>
      <c r="H237" s="216"/>
      <c r="I237" s="129"/>
      <c r="J237" s="216"/>
      <c r="K237" s="129"/>
      <c r="L237" s="129"/>
      <c r="M237" s="132"/>
      <c r="N237" s="132"/>
      <c r="O237" s="133">
        <f t="shared" si="16"/>
        <v>0</v>
      </c>
      <c r="P237" s="209"/>
      <c r="Q237" s="177"/>
      <c r="R237" s="132"/>
      <c r="S237" s="133">
        <f t="shared" si="12"/>
        <v>0</v>
      </c>
      <c r="T237" s="133">
        <f t="shared" si="14"/>
        <v>0</v>
      </c>
      <c r="U237" s="133">
        <f t="shared" si="15"/>
        <v>0</v>
      </c>
    </row>
    <row r="238" spans="1:21" ht="12.75">
      <c r="A238" s="161"/>
      <c r="B238" s="249" t="s">
        <v>954</v>
      </c>
      <c r="C238" s="162"/>
      <c r="D238" s="130"/>
      <c r="E238" s="130"/>
      <c r="F238" s="131"/>
      <c r="G238" s="129"/>
      <c r="H238" s="216"/>
      <c r="I238" s="129"/>
      <c r="J238" s="216"/>
      <c r="K238" s="129"/>
      <c r="L238" s="129"/>
      <c r="M238" s="132"/>
      <c r="N238" s="132"/>
      <c r="O238" s="133">
        <f t="shared" si="16"/>
        <v>0</v>
      </c>
      <c r="P238" s="209"/>
      <c r="Q238" s="177"/>
      <c r="R238" s="132"/>
      <c r="S238" s="133">
        <f t="shared" si="12"/>
        <v>0</v>
      </c>
      <c r="T238" s="133">
        <f t="shared" si="14"/>
        <v>0</v>
      </c>
      <c r="U238" s="133">
        <f t="shared" si="15"/>
        <v>0</v>
      </c>
    </row>
    <row r="239" spans="1:21" ht="12.75">
      <c r="A239" s="161"/>
      <c r="B239" s="249" t="s">
        <v>955</v>
      </c>
      <c r="C239" s="162"/>
      <c r="D239" s="130"/>
      <c r="E239" s="130"/>
      <c r="F239" s="131"/>
      <c r="G239" s="129"/>
      <c r="H239" s="216"/>
      <c r="I239" s="129"/>
      <c r="J239" s="216"/>
      <c r="K239" s="129"/>
      <c r="L239" s="129"/>
      <c r="M239" s="132"/>
      <c r="N239" s="132"/>
      <c r="O239" s="133">
        <f t="shared" si="16"/>
        <v>0</v>
      </c>
      <c r="P239" s="209"/>
      <c r="Q239" s="177"/>
      <c r="R239" s="132"/>
      <c r="S239" s="133">
        <f t="shared" si="12"/>
        <v>0</v>
      </c>
      <c r="T239" s="133">
        <f t="shared" si="14"/>
        <v>0</v>
      </c>
      <c r="U239" s="133">
        <f t="shared" si="15"/>
        <v>0</v>
      </c>
    </row>
    <row r="240" spans="1:21" ht="12.75">
      <c r="A240" s="161"/>
      <c r="B240" s="249" t="s">
        <v>956</v>
      </c>
      <c r="C240" s="162"/>
      <c r="D240" s="130"/>
      <c r="E240" s="130"/>
      <c r="F240" s="131"/>
      <c r="G240" s="129"/>
      <c r="H240" s="216"/>
      <c r="I240" s="129"/>
      <c r="J240" s="216"/>
      <c r="K240" s="129"/>
      <c r="L240" s="129"/>
      <c r="M240" s="132"/>
      <c r="N240" s="132"/>
      <c r="O240" s="133">
        <f t="shared" si="16"/>
        <v>0</v>
      </c>
      <c r="P240" s="209"/>
      <c r="Q240" s="177"/>
      <c r="R240" s="132"/>
      <c r="S240" s="133">
        <f t="shared" si="12"/>
        <v>0</v>
      </c>
      <c r="T240" s="133">
        <f t="shared" si="14"/>
        <v>0</v>
      </c>
      <c r="U240" s="133">
        <f t="shared" si="15"/>
        <v>0</v>
      </c>
    </row>
    <row r="241" spans="1:21" ht="12.75">
      <c r="A241" s="161"/>
      <c r="B241" s="249" t="s">
        <v>957</v>
      </c>
      <c r="C241" s="162"/>
      <c r="D241" s="130"/>
      <c r="E241" s="130"/>
      <c r="F241" s="131"/>
      <c r="G241" s="129"/>
      <c r="H241" s="216"/>
      <c r="I241" s="129"/>
      <c r="J241" s="216"/>
      <c r="K241" s="129"/>
      <c r="L241" s="129"/>
      <c r="M241" s="132"/>
      <c r="N241" s="132"/>
      <c r="O241" s="133">
        <f t="shared" si="16"/>
        <v>0</v>
      </c>
      <c r="P241" s="209"/>
      <c r="Q241" s="177"/>
      <c r="R241" s="132"/>
      <c r="S241" s="133">
        <f t="shared" si="12"/>
        <v>0</v>
      </c>
      <c r="T241" s="133">
        <f t="shared" si="14"/>
        <v>0</v>
      </c>
      <c r="U241" s="133">
        <f t="shared" si="15"/>
        <v>0</v>
      </c>
    </row>
    <row r="242" spans="1:21" ht="12.75">
      <c r="A242" s="161"/>
      <c r="B242" s="249" t="s">
        <v>958</v>
      </c>
      <c r="C242" s="162"/>
      <c r="D242" s="130"/>
      <c r="E242" s="130"/>
      <c r="F242" s="131"/>
      <c r="G242" s="129"/>
      <c r="H242" s="216"/>
      <c r="I242" s="129"/>
      <c r="J242" s="216"/>
      <c r="K242" s="129"/>
      <c r="L242" s="129"/>
      <c r="M242" s="132"/>
      <c r="N242" s="132"/>
      <c r="O242" s="133">
        <f t="shared" si="16"/>
        <v>0</v>
      </c>
      <c r="P242" s="209"/>
      <c r="Q242" s="177"/>
      <c r="R242" s="132"/>
      <c r="S242" s="133">
        <f t="shared" si="12"/>
        <v>0</v>
      </c>
      <c r="T242" s="133">
        <f t="shared" si="14"/>
        <v>0</v>
      </c>
      <c r="U242" s="133">
        <f t="shared" si="15"/>
        <v>0</v>
      </c>
    </row>
    <row r="243" spans="1:21" ht="12.75">
      <c r="A243" s="161"/>
      <c r="B243" s="249" t="s">
        <v>959</v>
      </c>
      <c r="C243" s="162"/>
      <c r="D243" s="130"/>
      <c r="E243" s="130"/>
      <c r="F243" s="131"/>
      <c r="G243" s="129"/>
      <c r="H243" s="216"/>
      <c r="I243" s="129"/>
      <c r="J243" s="216"/>
      <c r="K243" s="129"/>
      <c r="L243" s="129"/>
      <c r="M243" s="132"/>
      <c r="N243" s="132"/>
      <c r="O243" s="133">
        <f t="shared" si="16"/>
        <v>0</v>
      </c>
      <c r="P243" s="209"/>
      <c r="Q243" s="177"/>
      <c r="R243" s="132"/>
      <c r="S243" s="133">
        <f t="shared" si="12"/>
        <v>0</v>
      </c>
      <c r="T243" s="133">
        <f t="shared" si="14"/>
        <v>0</v>
      </c>
      <c r="U243" s="133">
        <f t="shared" si="15"/>
        <v>0</v>
      </c>
    </row>
    <row r="244" spans="1:21" ht="12.75">
      <c r="A244" s="161"/>
      <c r="B244" s="249" t="s">
        <v>960</v>
      </c>
      <c r="C244" s="162"/>
      <c r="D244" s="130"/>
      <c r="E244" s="130"/>
      <c r="F244" s="131"/>
      <c r="G244" s="129"/>
      <c r="H244" s="216"/>
      <c r="I244" s="129"/>
      <c r="J244" s="216"/>
      <c r="K244" s="129"/>
      <c r="L244" s="129"/>
      <c r="M244" s="132"/>
      <c r="N244" s="132"/>
      <c r="O244" s="133">
        <f t="shared" si="16"/>
        <v>0</v>
      </c>
      <c r="P244" s="209"/>
      <c r="Q244" s="177"/>
      <c r="R244" s="132"/>
      <c r="S244" s="133">
        <f t="shared" si="12"/>
        <v>0</v>
      </c>
      <c r="T244" s="133">
        <f t="shared" si="14"/>
        <v>0</v>
      </c>
      <c r="U244" s="133">
        <f t="shared" si="15"/>
        <v>0</v>
      </c>
    </row>
    <row r="245" spans="1:21" ht="12.75">
      <c r="A245" s="161"/>
      <c r="B245" s="249" t="s">
        <v>961</v>
      </c>
      <c r="C245" s="162"/>
      <c r="D245" s="130"/>
      <c r="E245" s="130"/>
      <c r="F245" s="131"/>
      <c r="G245" s="129"/>
      <c r="H245" s="216"/>
      <c r="I245" s="129"/>
      <c r="J245" s="216"/>
      <c r="K245" s="129"/>
      <c r="L245" s="129"/>
      <c r="M245" s="132"/>
      <c r="N245" s="132"/>
      <c r="O245" s="133">
        <f t="shared" si="16"/>
        <v>0</v>
      </c>
      <c r="P245" s="209"/>
      <c r="Q245" s="177"/>
      <c r="R245" s="132"/>
      <c r="S245" s="133">
        <f t="shared" si="12"/>
        <v>0</v>
      </c>
      <c r="T245" s="133">
        <f t="shared" si="14"/>
        <v>0</v>
      </c>
      <c r="U245" s="133">
        <f t="shared" si="15"/>
        <v>0</v>
      </c>
    </row>
    <row r="246" spans="1:21" ht="12.75">
      <c r="A246" s="161"/>
      <c r="B246" s="249" t="s">
        <v>962</v>
      </c>
      <c r="C246" s="162"/>
      <c r="D246" s="130"/>
      <c r="E246" s="130"/>
      <c r="F246" s="131"/>
      <c r="G246" s="129"/>
      <c r="H246" s="216"/>
      <c r="I246" s="129"/>
      <c r="J246" s="216"/>
      <c r="K246" s="129"/>
      <c r="L246" s="129"/>
      <c r="M246" s="132"/>
      <c r="N246" s="132"/>
      <c r="O246" s="133">
        <f t="shared" si="16"/>
        <v>0</v>
      </c>
      <c r="P246" s="209"/>
      <c r="Q246" s="177"/>
      <c r="R246" s="132"/>
      <c r="S246" s="133">
        <f t="shared" si="12"/>
        <v>0</v>
      </c>
      <c r="T246" s="133">
        <f t="shared" si="14"/>
        <v>0</v>
      </c>
      <c r="U246" s="133">
        <f t="shared" si="15"/>
        <v>0</v>
      </c>
    </row>
    <row r="247" spans="1:21" ht="12.75">
      <c r="A247" s="161"/>
      <c r="B247" s="249" t="s">
        <v>963</v>
      </c>
      <c r="C247" s="162"/>
      <c r="D247" s="130"/>
      <c r="E247" s="130"/>
      <c r="F247" s="131"/>
      <c r="G247" s="129"/>
      <c r="H247" s="216"/>
      <c r="I247" s="129"/>
      <c r="J247" s="216"/>
      <c r="K247" s="129"/>
      <c r="L247" s="129"/>
      <c r="M247" s="132"/>
      <c r="N247" s="132"/>
      <c r="O247" s="133">
        <f t="shared" si="16"/>
        <v>0</v>
      </c>
      <c r="P247" s="209"/>
      <c r="Q247" s="177"/>
      <c r="R247" s="132"/>
      <c r="S247" s="133">
        <f t="shared" si="12"/>
        <v>0</v>
      </c>
      <c r="T247" s="133">
        <f t="shared" si="14"/>
        <v>0</v>
      </c>
      <c r="U247" s="133">
        <f t="shared" si="15"/>
        <v>0</v>
      </c>
    </row>
    <row r="248" spans="1:21" ht="12.75">
      <c r="A248" s="161"/>
      <c r="B248" s="249" t="s">
        <v>964</v>
      </c>
      <c r="C248" s="162"/>
      <c r="D248" s="130"/>
      <c r="E248" s="130"/>
      <c r="F248" s="131"/>
      <c r="G248" s="129"/>
      <c r="H248" s="216"/>
      <c r="I248" s="129"/>
      <c r="J248" s="216"/>
      <c r="K248" s="129"/>
      <c r="L248" s="129"/>
      <c r="M248" s="132"/>
      <c r="N248" s="132"/>
      <c r="O248" s="133">
        <f t="shared" si="16"/>
        <v>0</v>
      </c>
      <c r="P248" s="209"/>
      <c r="Q248" s="177"/>
      <c r="R248" s="132"/>
      <c r="S248" s="133">
        <f t="shared" si="12"/>
        <v>0</v>
      </c>
      <c r="T248" s="133">
        <f t="shared" si="14"/>
        <v>0</v>
      </c>
      <c r="U248" s="133">
        <f t="shared" si="15"/>
        <v>0</v>
      </c>
    </row>
    <row r="249" spans="1:21" ht="12.75">
      <c r="A249" s="161"/>
      <c r="B249" s="249" t="s">
        <v>965</v>
      </c>
      <c r="C249" s="162"/>
      <c r="D249" s="130"/>
      <c r="E249" s="130"/>
      <c r="F249" s="131"/>
      <c r="G249" s="129"/>
      <c r="H249" s="216"/>
      <c r="I249" s="129"/>
      <c r="J249" s="216"/>
      <c r="K249" s="129"/>
      <c r="L249" s="129"/>
      <c r="M249" s="132"/>
      <c r="N249" s="132"/>
      <c r="O249" s="133">
        <f t="shared" si="16"/>
        <v>0</v>
      </c>
      <c r="P249" s="209"/>
      <c r="Q249" s="177"/>
      <c r="R249" s="132"/>
      <c r="S249" s="133">
        <f t="shared" si="12"/>
        <v>0</v>
      </c>
      <c r="T249" s="133">
        <f t="shared" si="14"/>
        <v>0</v>
      </c>
      <c r="U249" s="133">
        <f t="shared" si="15"/>
        <v>0</v>
      </c>
    </row>
    <row r="250" spans="1:21" ht="12.75">
      <c r="A250" s="161"/>
      <c r="B250" s="249" t="s">
        <v>966</v>
      </c>
      <c r="C250" s="162"/>
      <c r="D250" s="130"/>
      <c r="E250" s="130"/>
      <c r="F250" s="131"/>
      <c r="G250" s="129"/>
      <c r="H250" s="216"/>
      <c r="I250" s="129"/>
      <c r="J250" s="216"/>
      <c r="K250" s="129"/>
      <c r="L250" s="129"/>
      <c r="M250" s="132"/>
      <c r="N250" s="132"/>
      <c r="O250" s="133">
        <f t="shared" si="16"/>
        <v>0</v>
      </c>
      <c r="P250" s="209"/>
      <c r="Q250" s="177"/>
      <c r="R250" s="132"/>
      <c r="S250" s="133">
        <f t="shared" si="12"/>
        <v>0</v>
      </c>
      <c r="T250" s="133">
        <f t="shared" si="14"/>
        <v>0</v>
      </c>
      <c r="U250" s="133">
        <f t="shared" si="15"/>
        <v>0</v>
      </c>
    </row>
    <row r="251" spans="1:21" ht="12.75">
      <c r="A251" s="161"/>
      <c r="B251" s="249" t="s">
        <v>967</v>
      </c>
      <c r="C251" s="162"/>
      <c r="D251" s="130"/>
      <c r="E251" s="130"/>
      <c r="F251" s="131"/>
      <c r="G251" s="129"/>
      <c r="H251" s="216"/>
      <c r="I251" s="129"/>
      <c r="J251" s="216"/>
      <c r="K251" s="129"/>
      <c r="L251" s="129"/>
      <c r="M251" s="132"/>
      <c r="N251" s="132"/>
      <c r="O251" s="133">
        <f t="shared" si="16"/>
        <v>0</v>
      </c>
      <c r="P251" s="209"/>
      <c r="Q251" s="177"/>
      <c r="R251" s="132"/>
      <c r="S251" s="133">
        <f t="shared" si="12"/>
        <v>0</v>
      </c>
      <c r="T251" s="133">
        <f t="shared" si="14"/>
        <v>0</v>
      </c>
      <c r="U251" s="133">
        <f t="shared" si="15"/>
        <v>0</v>
      </c>
    </row>
    <row r="252" spans="1:21" ht="12.75">
      <c r="A252" s="161"/>
      <c r="B252" s="249" t="s">
        <v>968</v>
      </c>
      <c r="C252" s="162"/>
      <c r="D252" s="130"/>
      <c r="E252" s="130"/>
      <c r="F252" s="131"/>
      <c r="G252" s="129"/>
      <c r="H252" s="216"/>
      <c r="I252" s="129"/>
      <c r="J252" s="216"/>
      <c r="K252" s="129"/>
      <c r="L252" s="129"/>
      <c r="M252" s="132"/>
      <c r="N252" s="132"/>
      <c r="O252" s="133">
        <f t="shared" si="16"/>
        <v>0</v>
      </c>
      <c r="P252" s="209"/>
      <c r="Q252" s="177"/>
      <c r="R252" s="132"/>
      <c r="S252" s="133">
        <f t="shared" si="12"/>
        <v>0</v>
      </c>
      <c r="T252" s="133">
        <f t="shared" si="14"/>
        <v>0</v>
      </c>
      <c r="U252" s="133">
        <f t="shared" si="15"/>
        <v>0</v>
      </c>
    </row>
    <row r="253" spans="1:21" ht="12.75">
      <c r="A253" s="161"/>
      <c r="B253" s="249" t="s">
        <v>969</v>
      </c>
      <c r="C253" s="162"/>
      <c r="D253" s="130"/>
      <c r="E253" s="130"/>
      <c r="F253" s="131"/>
      <c r="G253" s="129"/>
      <c r="H253" s="216"/>
      <c r="I253" s="129"/>
      <c r="J253" s="216"/>
      <c r="K253" s="129"/>
      <c r="L253" s="129"/>
      <c r="M253" s="132"/>
      <c r="N253" s="132"/>
      <c r="O253" s="133">
        <f t="shared" si="16"/>
        <v>0</v>
      </c>
      <c r="P253" s="209"/>
      <c r="Q253" s="177"/>
      <c r="R253" s="132"/>
      <c r="S253" s="133">
        <f t="shared" si="12"/>
        <v>0</v>
      </c>
      <c r="T253" s="133">
        <f t="shared" si="14"/>
        <v>0</v>
      </c>
      <c r="U253" s="133">
        <f t="shared" si="15"/>
        <v>0</v>
      </c>
    </row>
    <row r="254" spans="1:21" ht="12.75">
      <c r="A254" s="161"/>
      <c r="B254" s="249" t="s">
        <v>970</v>
      </c>
      <c r="C254" s="162"/>
      <c r="D254" s="130"/>
      <c r="E254" s="130"/>
      <c r="F254" s="131"/>
      <c r="G254" s="129"/>
      <c r="H254" s="216"/>
      <c r="I254" s="129"/>
      <c r="J254" s="216"/>
      <c r="K254" s="129"/>
      <c r="L254" s="129"/>
      <c r="M254" s="132"/>
      <c r="N254" s="132"/>
      <c r="O254" s="133">
        <f t="shared" si="16"/>
        <v>0</v>
      </c>
      <c r="P254" s="209"/>
      <c r="Q254" s="177"/>
      <c r="R254" s="132"/>
      <c r="S254" s="133">
        <f t="shared" si="12"/>
        <v>0</v>
      </c>
      <c r="T254" s="133">
        <f t="shared" si="14"/>
        <v>0</v>
      </c>
      <c r="U254" s="133">
        <f t="shared" si="15"/>
        <v>0</v>
      </c>
    </row>
    <row r="255" spans="1:21" ht="12.75">
      <c r="A255" s="161"/>
      <c r="B255" s="249" t="s">
        <v>971</v>
      </c>
      <c r="C255" s="162"/>
      <c r="D255" s="130"/>
      <c r="E255" s="130"/>
      <c r="F255" s="131"/>
      <c r="G255" s="129"/>
      <c r="H255" s="216"/>
      <c r="I255" s="129"/>
      <c r="J255" s="216"/>
      <c r="K255" s="129"/>
      <c r="L255" s="129"/>
      <c r="M255" s="132"/>
      <c r="N255" s="132"/>
      <c r="O255" s="133">
        <f t="shared" si="16"/>
        <v>0</v>
      </c>
      <c r="P255" s="209"/>
      <c r="Q255" s="177"/>
      <c r="R255" s="132"/>
      <c r="S255" s="133">
        <f t="shared" si="12"/>
        <v>0</v>
      </c>
      <c r="T255" s="133">
        <f t="shared" si="14"/>
        <v>0</v>
      </c>
      <c r="U255" s="133">
        <f t="shared" si="15"/>
        <v>0</v>
      </c>
    </row>
    <row r="256" spans="1:21" ht="12.75">
      <c r="A256" s="161"/>
      <c r="B256" s="249" t="s">
        <v>972</v>
      </c>
      <c r="C256" s="162"/>
      <c r="D256" s="130"/>
      <c r="E256" s="130"/>
      <c r="F256" s="131"/>
      <c r="G256" s="129"/>
      <c r="H256" s="216"/>
      <c r="I256" s="129"/>
      <c r="J256" s="216"/>
      <c r="K256" s="129"/>
      <c r="L256" s="129"/>
      <c r="M256" s="132"/>
      <c r="N256" s="132"/>
      <c r="O256" s="133">
        <f t="shared" si="16"/>
        <v>0</v>
      </c>
      <c r="P256" s="209"/>
      <c r="Q256" s="177"/>
      <c r="R256" s="132"/>
      <c r="S256" s="133">
        <f t="shared" si="12"/>
        <v>0</v>
      </c>
      <c r="T256" s="133">
        <f t="shared" si="14"/>
        <v>0</v>
      </c>
      <c r="U256" s="133">
        <f t="shared" si="15"/>
        <v>0</v>
      </c>
    </row>
    <row r="257" spans="1:21" ht="12.75">
      <c r="A257" s="161"/>
      <c r="B257" s="249" t="s">
        <v>973</v>
      </c>
      <c r="C257" s="162"/>
      <c r="D257" s="130"/>
      <c r="E257" s="130"/>
      <c r="F257" s="131"/>
      <c r="G257" s="129"/>
      <c r="H257" s="216"/>
      <c r="I257" s="129"/>
      <c r="J257" s="216"/>
      <c r="K257" s="129"/>
      <c r="L257" s="129"/>
      <c r="M257" s="132"/>
      <c r="N257" s="132"/>
      <c r="O257" s="133">
        <f t="shared" si="16"/>
        <v>0</v>
      </c>
      <c r="P257" s="209"/>
      <c r="Q257" s="177"/>
      <c r="R257" s="132"/>
      <c r="S257" s="133">
        <f t="shared" si="12"/>
        <v>0</v>
      </c>
      <c r="T257" s="133">
        <f t="shared" si="14"/>
        <v>0</v>
      </c>
      <c r="U257" s="133">
        <f t="shared" si="15"/>
        <v>0</v>
      </c>
    </row>
    <row r="258" spans="1:21" ht="12.75">
      <c r="A258" s="161"/>
      <c r="B258" s="249" t="s">
        <v>974</v>
      </c>
      <c r="C258" s="162"/>
      <c r="D258" s="130"/>
      <c r="E258" s="130"/>
      <c r="F258" s="131"/>
      <c r="G258" s="129"/>
      <c r="H258" s="216"/>
      <c r="I258" s="129"/>
      <c r="J258" s="216"/>
      <c r="K258" s="129"/>
      <c r="L258" s="129"/>
      <c r="M258" s="132"/>
      <c r="N258" s="132"/>
      <c r="O258" s="133">
        <f t="shared" si="16"/>
        <v>0</v>
      </c>
      <c r="P258" s="209"/>
      <c r="Q258" s="177"/>
      <c r="R258" s="132"/>
      <c r="S258" s="133">
        <f t="shared" si="12"/>
        <v>0</v>
      </c>
      <c r="T258" s="133">
        <f t="shared" si="14"/>
        <v>0</v>
      </c>
      <c r="U258" s="133">
        <f t="shared" si="15"/>
        <v>0</v>
      </c>
    </row>
    <row r="259" spans="1:21" ht="12.75">
      <c r="A259" s="161"/>
      <c r="B259" s="249" t="s">
        <v>975</v>
      </c>
      <c r="C259" s="162"/>
      <c r="D259" s="130"/>
      <c r="E259" s="130"/>
      <c r="F259" s="131"/>
      <c r="G259" s="129"/>
      <c r="H259" s="216"/>
      <c r="I259" s="129"/>
      <c r="J259" s="216"/>
      <c r="K259" s="129"/>
      <c r="L259" s="129"/>
      <c r="M259" s="132"/>
      <c r="N259" s="132"/>
      <c r="O259" s="133">
        <f t="shared" si="16"/>
        <v>0</v>
      </c>
      <c r="P259" s="209"/>
      <c r="Q259" s="177"/>
      <c r="R259" s="132"/>
      <c r="S259" s="133">
        <f t="shared" si="12"/>
        <v>0</v>
      </c>
      <c r="T259" s="133">
        <f t="shared" si="14"/>
        <v>0</v>
      </c>
      <c r="U259" s="133">
        <f t="shared" si="15"/>
        <v>0</v>
      </c>
    </row>
    <row r="260" spans="1:21" ht="12.75">
      <c r="A260" s="161"/>
      <c r="B260" s="249" t="s">
        <v>976</v>
      </c>
      <c r="C260" s="162"/>
      <c r="D260" s="130"/>
      <c r="E260" s="130"/>
      <c r="F260" s="131"/>
      <c r="G260" s="129"/>
      <c r="H260" s="216"/>
      <c r="I260" s="129"/>
      <c r="J260" s="216"/>
      <c r="K260" s="129"/>
      <c r="L260" s="129"/>
      <c r="M260" s="132"/>
      <c r="N260" s="132"/>
      <c r="O260" s="133">
        <f t="shared" si="16"/>
        <v>0</v>
      </c>
      <c r="P260" s="209"/>
      <c r="Q260" s="177"/>
      <c r="R260" s="132"/>
      <c r="S260" s="133">
        <f t="shared" si="12"/>
        <v>0</v>
      </c>
      <c r="T260" s="133">
        <f t="shared" si="14"/>
        <v>0</v>
      </c>
      <c r="U260" s="133">
        <f t="shared" si="15"/>
        <v>0</v>
      </c>
    </row>
    <row r="261" spans="1:21" ht="12.75">
      <c r="A261" s="161"/>
      <c r="B261" s="249" t="s">
        <v>977</v>
      </c>
      <c r="C261" s="162"/>
      <c r="D261" s="130"/>
      <c r="E261" s="130"/>
      <c r="F261" s="131"/>
      <c r="G261" s="129"/>
      <c r="H261" s="216"/>
      <c r="I261" s="129"/>
      <c r="J261" s="216"/>
      <c r="K261" s="129"/>
      <c r="L261" s="129"/>
      <c r="M261" s="132"/>
      <c r="N261" s="132"/>
      <c r="O261" s="133">
        <f t="shared" si="16"/>
        <v>0</v>
      </c>
      <c r="P261" s="209"/>
      <c r="Q261" s="177"/>
      <c r="R261" s="132"/>
      <c r="S261" s="133">
        <f t="shared" si="12"/>
        <v>0</v>
      </c>
      <c r="T261" s="133">
        <f t="shared" si="14"/>
        <v>0</v>
      </c>
      <c r="U261" s="133">
        <f t="shared" si="15"/>
        <v>0</v>
      </c>
    </row>
    <row r="262" spans="1:21" ht="12.75">
      <c r="A262" s="161"/>
      <c r="B262" s="249" t="s">
        <v>978</v>
      </c>
      <c r="C262" s="162"/>
      <c r="D262" s="130"/>
      <c r="E262" s="130"/>
      <c r="F262" s="131"/>
      <c r="G262" s="129"/>
      <c r="H262" s="216"/>
      <c r="I262" s="129"/>
      <c r="J262" s="216"/>
      <c r="K262" s="129"/>
      <c r="L262" s="129"/>
      <c r="M262" s="132"/>
      <c r="N262" s="132"/>
      <c r="O262" s="133">
        <f t="shared" si="16"/>
        <v>0</v>
      </c>
      <c r="P262" s="209"/>
      <c r="Q262" s="177"/>
      <c r="R262" s="132"/>
      <c r="S262" s="133">
        <f t="shared" si="12"/>
        <v>0</v>
      </c>
      <c r="T262" s="133">
        <f t="shared" si="14"/>
        <v>0</v>
      </c>
      <c r="U262" s="133">
        <f t="shared" si="15"/>
        <v>0</v>
      </c>
    </row>
    <row r="263" spans="1:21" ht="12.75">
      <c r="A263" s="161"/>
      <c r="B263" s="249" t="s">
        <v>979</v>
      </c>
      <c r="C263" s="162"/>
      <c r="D263" s="130"/>
      <c r="E263" s="130"/>
      <c r="F263" s="131"/>
      <c r="G263" s="129"/>
      <c r="H263" s="216"/>
      <c r="I263" s="129"/>
      <c r="J263" s="216"/>
      <c r="K263" s="129"/>
      <c r="L263" s="129"/>
      <c r="M263" s="132"/>
      <c r="N263" s="132"/>
      <c r="O263" s="133">
        <f t="shared" si="16"/>
        <v>0</v>
      </c>
      <c r="P263" s="209"/>
      <c r="Q263" s="177"/>
      <c r="R263" s="132"/>
      <c r="S263" s="133">
        <f t="shared" si="12"/>
        <v>0</v>
      </c>
      <c r="T263" s="133">
        <f t="shared" si="14"/>
        <v>0</v>
      </c>
      <c r="U263" s="133">
        <f t="shared" si="15"/>
        <v>0</v>
      </c>
    </row>
    <row r="264" spans="1:21" ht="12.75">
      <c r="A264" s="161"/>
      <c r="B264" s="249" t="s">
        <v>980</v>
      </c>
      <c r="C264" s="162"/>
      <c r="D264" s="130"/>
      <c r="E264" s="130"/>
      <c r="F264" s="131"/>
      <c r="G264" s="129"/>
      <c r="H264" s="216"/>
      <c r="I264" s="129"/>
      <c r="J264" s="216"/>
      <c r="K264" s="129"/>
      <c r="L264" s="129"/>
      <c r="M264" s="132"/>
      <c r="N264" s="132"/>
      <c r="O264" s="133">
        <f t="shared" si="16"/>
        <v>0</v>
      </c>
      <c r="P264" s="209"/>
      <c r="Q264" s="177"/>
      <c r="R264" s="132"/>
      <c r="S264" s="133">
        <f t="shared" si="12"/>
        <v>0</v>
      </c>
      <c r="T264" s="133">
        <f t="shared" si="14"/>
        <v>0</v>
      </c>
      <c r="U264" s="133">
        <f t="shared" si="15"/>
        <v>0</v>
      </c>
    </row>
    <row r="265" spans="1:21" ht="12.75">
      <c r="A265" s="161"/>
      <c r="B265" s="249" t="s">
        <v>981</v>
      </c>
      <c r="C265" s="162"/>
      <c r="D265" s="130"/>
      <c r="E265" s="130"/>
      <c r="F265" s="131"/>
      <c r="G265" s="129"/>
      <c r="H265" s="216"/>
      <c r="I265" s="129"/>
      <c r="J265" s="216"/>
      <c r="K265" s="129"/>
      <c r="L265" s="129"/>
      <c r="M265" s="132"/>
      <c r="N265" s="132"/>
      <c r="O265" s="133">
        <f t="shared" si="16"/>
        <v>0</v>
      </c>
      <c r="P265" s="209"/>
      <c r="Q265" s="177"/>
      <c r="R265" s="132"/>
      <c r="S265" s="133">
        <f t="shared" si="12"/>
        <v>0</v>
      </c>
      <c r="T265" s="133">
        <f t="shared" si="14"/>
        <v>0</v>
      </c>
      <c r="U265" s="133">
        <f t="shared" si="15"/>
        <v>0</v>
      </c>
    </row>
    <row r="266" spans="1:21" ht="12.75">
      <c r="A266" s="161"/>
      <c r="B266" s="249" t="s">
        <v>982</v>
      </c>
      <c r="C266" s="162"/>
      <c r="D266" s="130"/>
      <c r="E266" s="130"/>
      <c r="F266" s="131"/>
      <c r="G266" s="129"/>
      <c r="H266" s="216"/>
      <c r="I266" s="129"/>
      <c r="J266" s="216"/>
      <c r="K266" s="129"/>
      <c r="L266" s="129"/>
      <c r="M266" s="132"/>
      <c r="N266" s="132"/>
      <c r="O266" s="133">
        <f t="shared" si="16"/>
        <v>0</v>
      </c>
      <c r="P266" s="209"/>
      <c r="Q266" s="177"/>
      <c r="R266" s="132"/>
      <c r="S266" s="133">
        <f t="shared" si="12"/>
        <v>0</v>
      </c>
      <c r="T266" s="133">
        <f aca="true" t="shared" si="17" ref="T266:T329">IF(OR($D266&lt;$Q$2,$D266&gt;$R$2,$E266&lt;$Q$2,$E266&gt;$R$2),O266,0)</f>
        <v>0</v>
      </c>
      <c r="U266" s="133">
        <f t="shared" si="15"/>
        <v>0</v>
      </c>
    </row>
    <row r="267" spans="1:21" ht="12.75">
      <c r="A267" s="161"/>
      <c r="B267" s="249" t="s">
        <v>983</v>
      </c>
      <c r="C267" s="162"/>
      <c r="D267" s="130"/>
      <c r="E267" s="130"/>
      <c r="F267" s="131"/>
      <c r="G267" s="129"/>
      <c r="H267" s="216"/>
      <c r="I267" s="129"/>
      <c r="J267" s="216"/>
      <c r="K267" s="129"/>
      <c r="L267" s="129"/>
      <c r="M267" s="132"/>
      <c r="N267" s="132"/>
      <c r="O267" s="133">
        <f t="shared" si="16"/>
        <v>0</v>
      </c>
      <c r="P267" s="209"/>
      <c r="Q267" s="177"/>
      <c r="R267" s="132"/>
      <c r="S267" s="133">
        <f t="shared" si="12"/>
        <v>0</v>
      </c>
      <c r="T267" s="133">
        <f t="shared" si="17"/>
        <v>0</v>
      </c>
      <c r="U267" s="133">
        <f t="shared" si="15"/>
        <v>0</v>
      </c>
    </row>
    <row r="268" spans="1:21" ht="12.75">
      <c r="A268" s="161"/>
      <c r="B268" s="249" t="s">
        <v>984</v>
      </c>
      <c r="C268" s="162"/>
      <c r="D268" s="130"/>
      <c r="E268" s="130"/>
      <c r="F268" s="131"/>
      <c r="G268" s="129"/>
      <c r="H268" s="216"/>
      <c r="I268" s="129"/>
      <c r="J268" s="216"/>
      <c r="K268" s="129"/>
      <c r="L268" s="129"/>
      <c r="M268" s="132"/>
      <c r="N268" s="132"/>
      <c r="O268" s="133">
        <f t="shared" si="16"/>
        <v>0</v>
      </c>
      <c r="P268" s="209"/>
      <c r="Q268" s="177"/>
      <c r="R268" s="132"/>
      <c r="S268" s="133">
        <f t="shared" si="12"/>
        <v>0</v>
      </c>
      <c r="T268" s="133">
        <f t="shared" si="17"/>
        <v>0</v>
      </c>
      <c r="U268" s="133">
        <f t="shared" si="15"/>
        <v>0</v>
      </c>
    </row>
    <row r="269" spans="1:21" ht="12.75">
      <c r="A269" s="161"/>
      <c r="B269" s="249" t="s">
        <v>985</v>
      </c>
      <c r="C269" s="162"/>
      <c r="D269" s="130"/>
      <c r="E269" s="130"/>
      <c r="F269" s="131"/>
      <c r="G269" s="129"/>
      <c r="H269" s="216"/>
      <c r="I269" s="129"/>
      <c r="J269" s="216"/>
      <c r="K269" s="129"/>
      <c r="L269" s="129"/>
      <c r="M269" s="132"/>
      <c r="N269" s="132"/>
      <c r="O269" s="133">
        <f t="shared" si="16"/>
        <v>0</v>
      </c>
      <c r="P269" s="209"/>
      <c r="Q269" s="177"/>
      <c r="R269" s="132"/>
      <c r="S269" s="133">
        <f t="shared" si="12"/>
        <v>0</v>
      </c>
      <c r="T269" s="133">
        <f t="shared" si="17"/>
        <v>0</v>
      </c>
      <c r="U269" s="133">
        <f t="shared" si="15"/>
        <v>0</v>
      </c>
    </row>
    <row r="270" spans="1:21" ht="12.75">
      <c r="A270" s="161"/>
      <c r="B270" s="249" t="s">
        <v>986</v>
      </c>
      <c r="C270" s="162"/>
      <c r="D270" s="130"/>
      <c r="E270" s="130"/>
      <c r="F270" s="131"/>
      <c r="G270" s="129"/>
      <c r="H270" s="216"/>
      <c r="I270" s="129"/>
      <c r="J270" s="216"/>
      <c r="K270" s="129"/>
      <c r="L270" s="129"/>
      <c r="M270" s="132"/>
      <c r="N270" s="132"/>
      <c r="O270" s="133">
        <f t="shared" si="16"/>
        <v>0</v>
      </c>
      <c r="P270" s="209"/>
      <c r="Q270" s="177"/>
      <c r="R270" s="132"/>
      <c r="S270" s="133">
        <f t="shared" si="12"/>
        <v>0</v>
      </c>
      <c r="T270" s="133">
        <f t="shared" si="17"/>
        <v>0</v>
      </c>
      <c r="U270" s="133">
        <f t="shared" si="15"/>
        <v>0</v>
      </c>
    </row>
    <row r="271" spans="1:21" ht="12.75">
      <c r="A271" s="161"/>
      <c r="B271" s="249" t="s">
        <v>987</v>
      </c>
      <c r="C271" s="162"/>
      <c r="D271" s="130"/>
      <c r="E271" s="130"/>
      <c r="F271" s="131"/>
      <c r="G271" s="129"/>
      <c r="H271" s="216"/>
      <c r="I271" s="129"/>
      <c r="J271" s="216"/>
      <c r="K271" s="129"/>
      <c r="L271" s="129"/>
      <c r="M271" s="132"/>
      <c r="N271" s="132"/>
      <c r="O271" s="133">
        <f t="shared" si="16"/>
        <v>0</v>
      </c>
      <c r="P271" s="209"/>
      <c r="Q271" s="177"/>
      <c r="R271" s="132"/>
      <c r="S271" s="133">
        <f t="shared" si="12"/>
        <v>0</v>
      </c>
      <c r="T271" s="133">
        <f t="shared" si="17"/>
        <v>0</v>
      </c>
      <c r="U271" s="133">
        <f t="shared" si="15"/>
        <v>0</v>
      </c>
    </row>
    <row r="272" spans="1:21" ht="12.75">
      <c r="A272" s="161"/>
      <c r="B272" s="249" t="s">
        <v>988</v>
      </c>
      <c r="C272" s="162"/>
      <c r="D272" s="130"/>
      <c r="E272" s="130"/>
      <c r="F272" s="131"/>
      <c r="G272" s="129"/>
      <c r="H272" s="216"/>
      <c r="I272" s="129"/>
      <c r="J272" s="216"/>
      <c r="K272" s="129"/>
      <c r="L272" s="129"/>
      <c r="M272" s="132"/>
      <c r="N272" s="132"/>
      <c r="O272" s="133">
        <f aca="true" t="shared" si="18" ref="O272:O335">SUM(M272:N272)</f>
        <v>0</v>
      </c>
      <c r="P272" s="209"/>
      <c r="Q272" s="177"/>
      <c r="R272" s="132"/>
      <c r="S272" s="133">
        <f t="shared" si="12"/>
        <v>0</v>
      </c>
      <c r="T272" s="133">
        <f t="shared" si="17"/>
        <v>0</v>
      </c>
      <c r="U272" s="133">
        <f t="shared" si="15"/>
        <v>0</v>
      </c>
    </row>
    <row r="273" spans="1:21" ht="12.75">
      <c r="A273" s="161"/>
      <c r="B273" s="249" t="s">
        <v>989</v>
      </c>
      <c r="C273" s="162"/>
      <c r="D273" s="130"/>
      <c r="E273" s="130"/>
      <c r="F273" s="131"/>
      <c r="G273" s="129"/>
      <c r="H273" s="216"/>
      <c r="I273" s="129"/>
      <c r="J273" s="216"/>
      <c r="K273" s="129"/>
      <c r="L273" s="129"/>
      <c r="M273" s="132"/>
      <c r="N273" s="132"/>
      <c r="O273" s="133">
        <f t="shared" si="18"/>
        <v>0</v>
      </c>
      <c r="P273" s="209"/>
      <c r="Q273" s="177"/>
      <c r="R273" s="132"/>
      <c r="S273" s="133">
        <f t="shared" si="12"/>
        <v>0</v>
      </c>
      <c r="T273" s="133">
        <f t="shared" si="17"/>
        <v>0</v>
      </c>
      <c r="U273" s="133">
        <f t="shared" si="15"/>
        <v>0</v>
      </c>
    </row>
    <row r="274" spans="1:21" ht="12.75">
      <c r="A274" s="161"/>
      <c r="B274" s="249" t="s">
        <v>990</v>
      </c>
      <c r="C274" s="162"/>
      <c r="D274" s="130"/>
      <c r="E274" s="130"/>
      <c r="F274" s="131"/>
      <c r="G274" s="129"/>
      <c r="H274" s="216"/>
      <c r="I274" s="129"/>
      <c r="J274" s="216"/>
      <c r="K274" s="129"/>
      <c r="L274" s="129"/>
      <c r="M274" s="132"/>
      <c r="N274" s="132"/>
      <c r="O274" s="133">
        <f t="shared" si="18"/>
        <v>0</v>
      </c>
      <c r="P274" s="209"/>
      <c r="Q274" s="177"/>
      <c r="R274" s="132"/>
      <c r="S274" s="133">
        <f t="shared" si="12"/>
        <v>0</v>
      </c>
      <c r="T274" s="133">
        <f t="shared" si="17"/>
        <v>0</v>
      </c>
      <c r="U274" s="133">
        <f t="shared" si="15"/>
        <v>0</v>
      </c>
    </row>
    <row r="275" spans="1:21" ht="12.75">
      <c r="A275" s="161"/>
      <c r="B275" s="249" t="s">
        <v>991</v>
      </c>
      <c r="C275" s="162"/>
      <c r="D275" s="130"/>
      <c r="E275" s="130"/>
      <c r="F275" s="131"/>
      <c r="G275" s="129"/>
      <c r="H275" s="216"/>
      <c r="I275" s="129"/>
      <c r="J275" s="216"/>
      <c r="K275" s="129"/>
      <c r="L275" s="129"/>
      <c r="M275" s="132"/>
      <c r="N275" s="132"/>
      <c r="O275" s="133">
        <f t="shared" si="18"/>
        <v>0</v>
      </c>
      <c r="P275" s="209"/>
      <c r="Q275" s="177"/>
      <c r="R275" s="132"/>
      <c r="S275" s="133">
        <f t="shared" si="12"/>
        <v>0</v>
      </c>
      <c r="T275" s="133">
        <f t="shared" si="17"/>
        <v>0</v>
      </c>
      <c r="U275" s="133">
        <f t="shared" si="15"/>
        <v>0</v>
      </c>
    </row>
    <row r="276" spans="1:21" ht="12.75">
      <c r="A276" s="161"/>
      <c r="B276" s="249" t="s">
        <v>992</v>
      </c>
      <c r="C276" s="162"/>
      <c r="D276" s="130"/>
      <c r="E276" s="130"/>
      <c r="F276" s="131"/>
      <c r="G276" s="129"/>
      <c r="H276" s="216"/>
      <c r="I276" s="129"/>
      <c r="J276" s="216"/>
      <c r="K276" s="129"/>
      <c r="L276" s="129"/>
      <c r="M276" s="132"/>
      <c r="N276" s="132"/>
      <c r="O276" s="133">
        <f t="shared" si="18"/>
        <v>0</v>
      </c>
      <c r="P276" s="209"/>
      <c r="Q276" s="177"/>
      <c r="R276" s="132"/>
      <c r="S276" s="133">
        <f t="shared" si="12"/>
        <v>0</v>
      </c>
      <c r="T276" s="133">
        <f t="shared" si="17"/>
        <v>0</v>
      </c>
      <c r="U276" s="133">
        <f t="shared" si="15"/>
        <v>0</v>
      </c>
    </row>
    <row r="277" spans="1:21" ht="12.75">
      <c r="A277" s="161"/>
      <c r="B277" s="249" t="s">
        <v>993</v>
      </c>
      <c r="C277" s="162"/>
      <c r="D277" s="130"/>
      <c r="E277" s="130"/>
      <c r="F277" s="131"/>
      <c r="G277" s="129"/>
      <c r="H277" s="216"/>
      <c r="I277" s="129"/>
      <c r="J277" s="216"/>
      <c r="K277" s="129"/>
      <c r="L277" s="129"/>
      <c r="M277" s="132"/>
      <c r="N277" s="132"/>
      <c r="O277" s="133">
        <f t="shared" si="18"/>
        <v>0</v>
      </c>
      <c r="P277" s="209"/>
      <c r="Q277" s="177"/>
      <c r="R277" s="132"/>
      <c r="S277" s="133">
        <f t="shared" si="12"/>
        <v>0</v>
      </c>
      <c r="T277" s="133">
        <f t="shared" si="17"/>
        <v>0</v>
      </c>
      <c r="U277" s="133">
        <f t="shared" si="15"/>
        <v>0</v>
      </c>
    </row>
    <row r="278" spans="1:21" ht="12.75">
      <c r="A278" s="161"/>
      <c r="B278" s="249" t="s">
        <v>994</v>
      </c>
      <c r="C278" s="162"/>
      <c r="D278" s="130"/>
      <c r="E278" s="130"/>
      <c r="F278" s="131"/>
      <c r="G278" s="129"/>
      <c r="H278" s="216"/>
      <c r="I278" s="129"/>
      <c r="J278" s="216"/>
      <c r="K278" s="129"/>
      <c r="L278" s="129"/>
      <c r="M278" s="132"/>
      <c r="N278" s="132"/>
      <c r="O278" s="133">
        <f t="shared" si="18"/>
        <v>0</v>
      </c>
      <c r="P278" s="209"/>
      <c r="Q278" s="177"/>
      <c r="R278" s="132"/>
      <c r="S278" s="133">
        <f t="shared" si="12"/>
        <v>0</v>
      </c>
      <c r="T278" s="133">
        <f t="shared" si="17"/>
        <v>0</v>
      </c>
      <c r="U278" s="133">
        <f t="shared" si="15"/>
        <v>0</v>
      </c>
    </row>
    <row r="279" spans="1:21" ht="12.75">
      <c r="A279" s="161"/>
      <c r="B279" s="249" t="s">
        <v>995</v>
      </c>
      <c r="C279" s="162"/>
      <c r="D279" s="130"/>
      <c r="E279" s="130"/>
      <c r="F279" s="131"/>
      <c r="G279" s="129"/>
      <c r="H279" s="216"/>
      <c r="I279" s="129"/>
      <c r="J279" s="216"/>
      <c r="K279" s="129"/>
      <c r="L279" s="129"/>
      <c r="M279" s="132"/>
      <c r="N279" s="132"/>
      <c r="O279" s="133">
        <f t="shared" si="18"/>
        <v>0</v>
      </c>
      <c r="P279" s="209"/>
      <c r="Q279" s="177"/>
      <c r="R279" s="132"/>
      <c r="S279" s="133">
        <f t="shared" si="12"/>
        <v>0</v>
      </c>
      <c r="T279" s="133">
        <f t="shared" si="17"/>
        <v>0</v>
      </c>
      <c r="U279" s="133">
        <f t="shared" si="15"/>
        <v>0</v>
      </c>
    </row>
    <row r="280" spans="1:21" ht="12.75">
      <c r="A280" s="161"/>
      <c r="B280" s="249" t="s">
        <v>996</v>
      </c>
      <c r="C280" s="162"/>
      <c r="D280" s="130"/>
      <c r="E280" s="130"/>
      <c r="F280" s="131"/>
      <c r="G280" s="129"/>
      <c r="H280" s="216"/>
      <c r="I280" s="129"/>
      <c r="J280" s="216"/>
      <c r="K280" s="129"/>
      <c r="L280" s="129"/>
      <c r="M280" s="132"/>
      <c r="N280" s="132"/>
      <c r="O280" s="133">
        <f t="shared" si="18"/>
        <v>0</v>
      </c>
      <c r="P280" s="209"/>
      <c r="Q280" s="177"/>
      <c r="R280" s="132"/>
      <c r="S280" s="133">
        <f t="shared" si="12"/>
        <v>0</v>
      </c>
      <c r="T280" s="133">
        <f t="shared" si="17"/>
        <v>0</v>
      </c>
      <c r="U280" s="133">
        <f t="shared" si="15"/>
        <v>0</v>
      </c>
    </row>
    <row r="281" spans="1:21" ht="12.75">
      <c r="A281" s="161"/>
      <c r="B281" s="249" t="s">
        <v>997</v>
      </c>
      <c r="C281" s="162"/>
      <c r="D281" s="130"/>
      <c r="E281" s="130"/>
      <c r="F281" s="131"/>
      <c r="G281" s="129"/>
      <c r="H281" s="216"/>
      <c r="I281" s="129"/>
      <c r="J281" s="216"/>
      <c r="K281" s="129"/>
      <c r="L281" s="129"/>
      <c r="M281" s="132"/>
      <c r="N281" s="132"/>
      <c r="O281" s="133">
        <f t="shared" si="18"/>
        <v>0</v>
      </c>
      <c r="P281" s="209"/>
      <c r="Q281" s="177"/>
      <c r="R281" s="132"/>
      <c r="S281" s="133">
        <f t="shared" si="12"/>
        <v>0</v>
      </c>
      <c r="T281" s="133">
        <f t="shared" si="17"/>
        <v>0</v>
      </c>
      <c r="U281" s="133">
        <f t="shared" si="15"/>
        <v>0</v>
      </c>
    </row>
    <row r="282" spans="1:21" ht="12.75">
      <c r="A282" s="161"/>
      <c r="B282" s="249" t="s">
        <v>998</v>
      </c>
      <c r="C282" s="162"/>
      <c r="D282" s="130"/>
      <c r="E282" s="130"/>
      <c r="F282" s="131"/>
      <c r="G282" s="129"/>
      <c r="H282" s="216"/>
      <c r="I282" s="129"/>
      <c r="J282" s="216"/>
      <c r="K282" s="129"/>
      <c r="L282" s="129"/>
      <c r="M282" s="132"/>
      <c r="N282" s="132"/>
      <c r="O282" s="133">
        <f t="shared" si="18"/>
        <v>0</v>
      </c>
      <c r="P282" s="209"/>
      <c r="Q282" s="177"/>
      <c r="R282" s="132"/>
      <c r="S282" s="133">
        <f t="shared" si="12"/>
        <v>0</v>
      </c>
      <c r="T282" s="133">
        <f t="shared" si="17"/>
        <v>0</v>
      </c>
      <c r="U282" s="133">
        <f t="shared" si="15"/>
        <v>0</v>
      </c>
    </row>
    <row r="283" spans="1:21" ht="12.75">
      <c r="A283" s="161"/>
      <c r="B283" s="249" t="s">
        <v>999</v>
      </c>
      <c r="C283" s="162"/>
      <c r="D283" s="130"/>
      <c r="E283" s="130"/>
      <c r="F283" s="131"/>
      <c r="G283" s="129"/>
      <c r="H283" s="216"/>
      <c r="I283" s="129"/>
      <c r="J283" s="216"/>
      <c r="K283" s="129"/>
      <c r="L283" s="129"/>
      <c r="M283" s="132"/>
      <c r="N283" s="132"/>
      <c r="O283" s="133">
        <f t="shared" si="18"/>
        <v>0</v>
      </c>
      <c r="P283" s="209"/>
      <c r="Q283" s="177"/>
      <c r="R283" s="132"/>
      <c r="S283" s="133">
        <f t="shared" si="12"/>
        <v>0</v>
      </c>
      <c r="T283" s="133">
        <f t="shared" si="17"/>
        <v>0</v>
      </c>
      <c r="U283" s="133">
        <f t="shared" si="15"/>
        <v>0</v>
      </c>
    </row>
    <row r="284" spans="1:21" ht="12.75">
      <c r="A284" s="161"/>
      <c r="B284" s="249" t="s">
        <v>1000</v>
      </c>
      <c r="C284" s="162"/>
      <c r="D284" s="130"/>
      <c r="E284" s="130"/>
      <c r="F284" s="131"/>
      <c r="G284" s="129"/>
      <c r="H284" s="216"/>
      <c r="I284" s="129"/>
      <c r="J284" s="216"/>
      <c r="K284" s="129"/>
      <c r="L284" s="129"/>
      <c r="M284" s="132"/>
      <c r="N284" s="132"/>
      <c r="O284" s="133">
        <f t="shared" si="18"/>
        <v>0</v>
      </c>
      <c r="P284" s="209"/>
      <c r="Q284" s="177"/>
      <c r="R284" s="132"/>
      <c r="S284" s="133">
        <f t="shared" si="12"/>
        <v>0</v>
      </c>
      <c r="T284" s="133">
        <f t="shared" si="17"/>
        <v>0</v>
      </c>
      <c r="U284" s="133">
        <f t="shared" si="15"/>
        <v>0</v>
      </c>
    </row>
    <row r="285" spans="1:21" ht="12.75">
      <c r="A285" s="161"/>
      <c r="B285" s="249" t="s">
        <v>1001</v>
      </c>
      <c r="C285" s="162"/>
      <c r="D285" s="130"/>
      <c r="E285" s="130"/>
      <c r="F285" s="131"/>
      <c r="G285" s="129"/>
      <c r="H285" s="216"/>
      <c r="I285" s="129"/>
      <c r="J285" s="216"/>
      <c r="K285" s="129"/>
      <c r="L285" s="129"/>
      <c r="M285" s="132"/>
      <c r="N285" s="132"/>
      <c r="O285" s="133">
        <f t="shared" si="18"/>
        <v>0</v>
      </c>
      <c r="P285" s="209"/>
      <c r="Q285" s="177"/>
      <c r="R285" s="132"/>
      <c r="S285" s="133">
        <f t="shared" si="12"/>
        <v>0</v>
      </c>
      <c r="T285" s="133">
        <f t="shared" si="17"/>
        <v>0</v>
      </c>
      <c r="U285" s="133">
        <f t="shared" si="15"/>
        <v>0</v>
      </c>
    </row>
    <row r="286" spans="1:21" ht="12.75">
      <c r="A286" s="161"/>
      <c r="B286" s="249" t="s">
        <v>1002</v>
      </c>
      <c r="C286" s="162"/>
      <c r="D286" s="130"/>
      <c r="E286" s="130"/>
      <c r="F286" s="131"/>
      <c r="G286" s="129"/>
      <c r="H286" s="216"/>
      <c r="I286" s="129"/>
      <c r="J286" s="216"/>
      <c r="K286" s="129"/>
      <c r="L286" s="129"/>
      <c r="M286" s="132"/>
      <c r="N286" s="132"/>
      <c r="O286" s="133">
        <f t="shared" si="18"/>
        <v>0</v>
      </c>
      <c r="P286" s="209"/>
      <c r="Q286" s="177"/>
      <c r="R286" s="132"/>
      <c r="S286" s="133">
        <f t="shared" si="12"/>
        <v>0</v>
      </c>
      <c r="T286" s="133">
        <f t="shared" si="17"/>
        <v>0</v>
      </c>
      <c r="U286" s="133">
        <f t="shared" si="15"/>
        <v>0</v>
      </c>
    </row>
    <row r="287" spans="1:21" ht="12.75">
      <c r="A287" s="161"/>
      <c r="B287" s="249" t="s">
        <v>1003</v>
      </c>
      <c r="C287" s="162"/>
      <c r="D287" s="130"/>
      <c r="E287" s="130"/>
      <c r="F287" s="131"/>
      <c r="G287" s="129"/>
      <c r="H287" s="216"/>
      <c r="I287" s="129"/>
      <c r="J287" s="216"/>
      <c r="K287" s="129"/>
      <c r="L287" s="129"/>
      <c r="M287" s="132"/>
      <c r="N287" s="132"/>
      <c r="O287" s="133">
        <f t="shared" si="18"/>
        <v>0</v>
      </c>
      <c r="P287" s="209"/>
      <c r="Q287" s="177"/>
      <c r="R287" s="132"/>
      <c r="S287" s="133">
        <f t="shared" si="12"/>
        <v>0</v>
      </c>
      <c r="T287" s="133">
        <f t="shared" si="17"/>
        <v>0</v>
      </c>
      <c r="U287" s="133">
        <f t="shared" si="15"/>
        <v>0</v>
      </c>
    </row>
    <row r="288" spans="1:21" ht="12.75">
      <c r="A288" s="161"/>
      <c r="B288" s="249" t="s">
        <v>1004</v>
      </c>
      <c r="C288" s="162"/>
      <c r="D288" s="130"/>
      <c r="E288" s="130"/>
      <c r="F288" s="131"/>
      <c r="G288" s="129"/>
      <c r="H288" s="216"/>
      <c r="I288" s="129"/>
      <c r="J288" s="216"/>
      <c r="K288" s="129"/>
      <c r="L288" s="129"/>
      <c r="M288" s="132"/>
      <c r="N288" s="132"/>
      <c r="O288" s="133">
        <f t="shared" si="18"/>
        <v>0</v>
      </c>
      <c r="P288" s="209"/>
      <c r="Q288" s="177"/>
      <c r="R288" s="132"/>
      <c r="S288" s="133">
        <f t="shared" si="12"/>
        <v>0</v>
      </c>
      <c r="T288" s="133">
        <f t="shared" si="17"/>
        <v>0</v>
      </c>
      <c r="U288" s="133">
        <f t="shared" si="15"/>
        <v>0</v>
      </c>
    </row>
    <row r="289" spans="1:21" ht="12.75">
      <c r="A289" s="161"/>
      <c r="B289" s="249" t="s">
        <v>1005</v>
      </c>
      <c r="C289" s="162"/>
      <c r="D289" s="130"/>
      <c r="E289" s="130"/>
      <c r="F289" s="131"/>
      <c r="G289" s="129"/>
      <c r="H289" s="216"/>
      <c r="I289" s="129"/>
      <c r="J289" s="216"/>
      <c r="K289" s="129"/>
      <c r="L289" s="129"/>
      <c r="M289" s="132"/>
      <c r="N289" s="132"/>
      <c r="O289" s="133">
        <f t="shared" si="18"/>
        <v>0</v>
      </c>
      <c r="P289" s="209"/>
      <c r="Q289" s="177"/>
      <c r="R289" s="132"/>
      <c r="S289" s="133">
        <f t="shared" si="12"/>
        <v>0</v>
      </c>
      <c r="T289" s="133">
        <f t="shared" si="17"/>
        <v>0</v>
      </c>
      <c r="U289" s="133">
        <f t="shared" si="15"/>
        <v>0</v>
      </c>
    </row>
    <row r="290" spans="1:21" ht="12.75">
      <c r="A290" s="161"/>
      <c r="B290" s="249" t="s">
        <v>1006</v>
      </c>
      <c r="C290" s="162"/>
      <c r="D290" s="130"/>
      <c r="E290" s="130"/>
      <c r="F290" s="131"/>
      <c r="G290" s="129"/>
      <c r="H290" s="216"/>
      <c r="I290" s="129"/>
      <c r="J290" s="216"/>
      <c r="K290" s="129"/>
      <c r="L290" s="129"/>
      <c r="M290" s="132"/>
      <c r="N290" s="132"/>
      <c r="O290" s="133">
        <f t="shared" si="18"/>
        <v>0</v>
      </c>
      <c r="P290" s="209"/>
      <c r="Q290" s="177"/>
      <c r="R290" s="132"/>
      <c r="S290" s="133">
        <f t="shared" si="12"/>
        <v>0</v>
      </c>
      <c r="T290" s="133">
        <f t="shared" si="17"/>
        <v>0</v>
      </c>
      <c r="U290" s="133">
        <f t="shared" si="15"/>
        <v>0</v>
      </c>
    </row>
    <row r="291" spans="1:21" ht="12.75">
      <c r="A291" s="161"/>
      <c r="B291" s="249" t="s">
        <v>1007</v>
      </c>
      <c r="C291" s="162"/>
      <c r="D291" s="130"/>
      <c r="E291" s="130"/>
      <c r="F291" s="131"/>
      <c r="G291" s="129"/>
      <c r="H291" s="216"/>
      <c r="I291" s="129"/>
      <c r="J291" s="216"/>
      <c r="K291" s="129"/>
      <c r="L291" s="129"/>
      <c r="M291" s="132"/>
      <c r="N291" s="132"/>
      <c r="O291" s="133">
        <f t="shared" si="18"/>
        <v>0</v>
      </c>
      <c r="P291" s="209"/>
      <c r="Q291" s="177"/>
      <c r="R291" s="132"/>
      <c r="S291" s="133">
        <f t="shared" si="12"/>
        <v>0</v>
      </c>
      <c r="T291" s="133">
        <f t="shared" si="17"/>
        <v>0</v>
      </c>
      <c r="U291" s="133">
        <f t="shared" si="15"/>
        <v>0</v>
      </c>
    </row>
    <row r="292" spans="1:21" ht="12.75">
      <c r="A292" s="161"/>
      <c r="B292" s="249" t="s">
        <v>1008</v>
      </c>
      <c r="C292" s="162"/>
      <c r="D292" s="130"/>
      <c r="E292" s="130"/>
      <c r="F292" s="131"/>
      <c r="G292" s="129"/>
      <c r="H292" s="216"/>
      <c r="I292" s="129"/>
      <c r="J292" s="216"/>
      <c r="K292" s="129"/>
      <c r="L292" s="129"/>
      <c r="M292" s="132"/>
      <c r="N292" s="132"/>
      <c r="O292" s="133">
        <f t="shared" si="18"/>
        <v>0</v>
      </c>
      <c r="P292" s="209"/>
      <c r="Q292" s="177"/>
      <c r="R292" s="132"/>
      <c r="S292" s="133">
        <f t="shared" si="12"/>
        <v>0</v>
      </c>
      <c r="T292" s="133">
        <f t="shared" si="17"/>
        <v>0</v>
      </c>
      <c r="U292" s="133">
        <f t="shared" si="15"/>
        <v>0</v>
      </c>
    </row>
    <row r="293" spans="1:21" ht="12.75">
      <c r="A293" s="161"/>
      <c r="B293" s="249" t="s">
        <v>1009</v>
      </c>
      <c r="C293" s="162"/>
      <c r="D293" s="130"/>
      <c r="E293" s="130"/>
      <c r="F293" s="131"/>
      <c r="G293" s="129"/>
      <c r="H293" s="216"/>
      <c r="I293" s="129"/>
      <c r="J293" s="216"/>
      <c r="K293" s="129"/>
      <c r="L293" s="129"/>
      <c r="M293" s="132"/>
      <c r="N293" s="132"/>
      <c r="O293" s="133">
        <f t="shared" si="18"/>
        <v>0</v>
      </c>
      <c r="P293" s="209"/>
      <c r="Q293" s="177"/>
      <c r="R293" s="132"/>
      <c r="S293" s="133">
        <f t="shared" si="12"/>
        <v>0</v>
      </c>
      <c r="T293" s="133">
        <f t="shared" si="17"/>
        <v>0</v>
      </c>
      <c r="U293" s="133">
        <f t="shared" si="15"/>
        <v>0</v>
      </c>
    </row>
    <row r="294" spans="1:21" ht="12.75">
      <c r="A294" s="161"/>
      <c r="B294" s="249" t="s">
        <v>1010</v>
      </c>
      <c r="C294" s="162"/>
      <c r="D294" s="130"/>
      <c r="E294" s="130"/>
      <c r="F294" s="131"/>
      <c r="G294" s="129"/>
      <c r="H294" s="216"/>
      <c r="I294" s="129"/>
      <c r="J294" s="216"/>
      <c r="K294" s="129"/>
      <c r="L294" s="129"/>
      <c r="M294" s="132"/>
      <c r="N294" s="132"/>
      <c r="O294" s="133">
        <f t="shared" si="18"/>
        <v>0</v>
      </c>
      <c r="P294" s="209"/>
      <c r="Q294" s="177"/>
      <c r="R294" s="132"/>
      <c r="S294" s="133">
        <f t="shared" si="12"/>
        <v>0</v>
      </c>
      <c r="T294" s="133">
        <f t="shared" si="17"/>
        <v>0</v>
      </c>
      <c r="U294" s="133">
        <f t="shared" si="15"/>
        <v>0</v>
      </c>
    </row>
    <row r="295" spans="1:21" ht="12.75">
      <c r="A295" s="161"/>
      <c r="B295" s="249" t="s">
        <v>1011</v>
      </c>
      <c r="C295" s="162"/>
      <c r="D295" s="130"/>
      <c r="E295" s="130"/>
      <c r="F295" s="131"/>
      <c r="G295" s="129"/>
      <c r="H295" s="216"/>
      <c r="I295" s="129"/>
      <c r="J295" s="216"/>
      <c r="K295" s="129"/>
      <c r="L295" s="129"/>
      <c r="M295" s="132"/>
      <c r="N295" s="132"/>
      <c r="O295" s="133">
        <f t="shared" si="18"/>
        <v>0</v>
      </c>
      <c r="P295" s="209"/>
      <c r="Q295" s="177"/>
      <c r="R295" s="132"/>
      <c r="S295" s="133">
        <f t="shared" si="12"/>
        <v>0</v>
      </c>
      <c r="T295" s="133">
        <f t="shared" si="17"/>
        <v>0</v>
      </c>
      <c r="U295" s="133">
        <f t="shared" si="15"/>
        <v>0</v>
      </c>
    </row>
    <row r="296" spans="1:21" ht="12.75">
      <c r="A296" s="161"/>
      <c r="B296" s="249" t="s">
        <v>1012</v>
      </c>
      <c r="C296" s="162"/>
      <c r="D296" s="130"/>
      <c r="E296" s="130"/>
      <c r="F296" s="131"/>
      <c r="G296" s="129"/>
      <c r="H296" s="216"/>
      <c r="I296" s="129"/>
      <c r="J296" s="216"/>
      <c r="K296" s="129"/>
      <c r="L296" s="129"/>
      <c r="M296" s="132"/>
      <c r="N296" s="132"/>
      <c r="O296" s="133">
        <f t="shared" si="18"/>
        <v>0</v>
      </c>
      <c r="P296" s="209"/>
      <c r="Q296" s="177"/>
      <c r="R296" s="132"/>
      <c r="S296" s="133">
        <f t="shared" si="12"/>
        <v>0</v>
      </c>
      <c r="T296" s="133">
        <f t="shared" si="17"/>
        <v>0</v>
      </c>
      <c r="U296" s="133">
        <f t="shared" si="15"/>
        <v>0</v>
      </c>
    </row>
    <row r="297" spans="1:21" ht="12.75">
      <c r="A297" s="161"/>
      <c r="B297" s="249" t="s">
        <v>1013</v>
      </c>
      <c r="C297" s="162"/>
      <c r="D297" s="130"/>
      <c r="E297" s="130"/>
      <c r="F297" s="131"/>
      <c r="G297" s="129"/>
      <c r="H297" s="216"/>
      <c r="I297" s="129"/>
      <c r="J297" s="216"/>
      <c r="K297" s="129"/>
      <c r="L297" s="129"/>
      <c r="M297" s="132"/>
      <c r="N297" s="132"/>
      <c r="O297" s="133">
        <f t="shared" si="18"/>
        <v>0</v>
      </c>
      <c r="P297" s="209"/>
      <c r="Q297" s="177"/>
      <c r="R297" s="132"/>
      <c r="S297" s="133">
        <f t="shared" si="12"/>
        <v>0</v>
      </c>
      <c r="T297" s="133">
        <f t="shared" si="17"/>
        <v>0</v>
      </c>
      <c r="U297" s="133">
        <f t="shared" si="15"/>
        <v>0</v>
      </c>
    </row>
    <row r="298" spans="1:21" ht="12.75">
      <c r="A298" s="161"/>
      <c r="B298" s="249" t="s">
        <v>1014</v>
      </c>
      <c r="C298" s="162"/>
      <c r="D298" s="130"/>
      <c r="E298" s="130"/>
      <c r="F298" s="131"/>
      <c r="G298" s="129"/>
      <c r="H298" s="216"/>
      <c r="I298" s="129"/>
      <c r="J298" s="216"/>
      <c r="K298" s="129"/>
      <c r="L298" s="129"/>
      <c r="M298" s="132"/>
      <c r="N298" s="132"/>
      <c r="O298" s="133">
        <f t="shared" si="18"/>
        <v>0</v>
      </c>
      <c r="P298" s="209"/>
      <c r="Q298" s="177"/>
      <c r="R298" s="132"/>
      <c r="S298" s="133">
        <f t="shared" si="12"/>
        <v>0</v>
      </c>
      <c r="T298" s="133">
        <f t="shared" si="17"/>
        <v>0</v>
      </c>
      <c r="U298" s="133">
        <f t="shared" si="15"/>
        <v>0</v>
      </c>
    </row>
    <row r="299" spans="1:21" ht="12.75">
      <c r="A299" s="161"/>
      <c r="B299" s="249" t="s">
        <v>1015</v>
      </c>
      <c r="C299" s="162"/>
      <c r="D299" s="130"/>
      <c r="E299" s="130"/>
      <c r="F299" s="131"/>
      <c r="G299" s="129"/>
      <c r="H299" s="216"/>
      <c r="I299" s="129"/>
      <c r="J299" s="216"/>
      <c r="K299" s="129"/>
      <c r="L299" s="129"/>
      <c r="M299" s="132"/>
      <c r="N299" s="132"/>
      <c r="O299" s="133">
        <f t="shared" si="18"/>
        <v>0</v>
      </c>
      <c r="P299" s="209"/>
      <c r="Q299" s="177"/>
      <c r="R299" s="132"/>
      <c r="S299" s="133">
        <f t="shared" si="12"/>
        <v>0</v>
      </c>
      <c r="T299" s="133">
        <f t="shared" si="17"/>
        <v>0</v>
      </c>
      <c r="U299" s="133">
        <f t="shared" si="15"/>
        <v>0</v>
      </c>
    </row>
    <row r="300" spans="1:21" ht="12.75">
      <c r="A300" s="161"/>
      <c r="B300" s="249" t="s">
        <v>1016</v>
      </c>
      <c r="C300" s="162"/>
      <c r="D300" s="130"/>
      <c r="E300" s="130"/>
      <c r="F300" s="131"/>
      <c r="G300" s="129"/>
      <c r="H300" s="216"/>
      <c r="I300" s="129"/>
      <c r="J300" s="216"/>
      <c r="K300" s="129"/>
      <c r="L300" s="129"/>
      <c r="M300" s="132"/>
      <c r="N300" s="132"/>
      <c r="O300" s="133">
        <f t="shared" si="18"/>
        <v>0</v>
      </c>
      <c r="P300" s="209"/>
      <c r="Q300" s="177"/>
      <c r="R300" s="132"/>
      <c r="S300" s="133">
        <f t="shared" si="12"/>
        <v>0</v>
      </c>
      <c r="T300" s="133">
        <f t="shared" si="17"/>
        <v>0</v>
      </c>
      <c r="U300" s="133">
        <f t="shared" si="15"/>
        <v>0</v>
      </c>
    </row>
    <row r="301" spans="1:21" ht="12.75">
      <c r="A301" s="161"/>
      <c r="B301" s="249" t="s">
        <v>1017</v>
      </c>
      <c r="C301" s="162"/>
      <c r="D301" s="130"/>
      <c r="E301" s="130"/>
      <c r="F301" s="131"/>
      <c r="G301" s="129"/>
      <c r="H301" s="216"/>
      <c r="I301" s="129"/>
      <c r="J301" s="216"/>
      <c r="K301" s="129"/>
      <c r="L301" s="129"/>
      <c r="M301" s="132"/>
      <c r="N301" s="132"/>
      <c r="O301" s="133">
        <f t="shared" si="18"/>
        <v>0</v>
      </c>
      <c r="P301" s="209"/>
      <c r="Q301" s="177"/>
      <c r="R301" s="132"/>
      <c r="S301" s="133">
        <f t="shared" si="12"/>
        <v>0</v>
      </c>
      <c r="T301" s="133">
        <f t="shared" si="17"/>
        <v>0</v>
      </c>
      <c r="U301" s="133">
        <f t="shared" si="15"/>
        <v>0</v>
      </c>
    </row>
    <row r="302" spans="1:21" ht="12.75">
      <c r="A302" s="161"/>
      <c r="B302" s="249" t="s">
        <v>1018</v>
      </c>
      <c r="C302" s="162"/>
      <c r="D302" s="130"/>
      <c r="E302" s="130"/>
      <c r="F302" s="131"/>
      <c r="G302" s="129"/>
      <c r="H302" s="216"/>
      <c r="I302" s="129"/>
      <c r="J302" s="216"/>
      <c r="K302" s="129"/>
      <c r="L302" s="129"/>
      <c r="M302" s="132"/>
      <c r="N302" s="132"/>
      <c r="O302" s="133">
        <f t="shared" si="18"/>
        <v>0</v>
      </c>
      <c r="P302" s="209"/>
      <c r="Q302" s="177"/>
      <c r="R302" s="132"/>
      <c r="S302" s="133">
        <f t="shared" si="12"/>
        <v>0</v>
      </c>
      <c r="T302" s="133">
        <f t="shared" si="17"/>
        <v>0</v>
      </c>
      <c r="U302" s="133">
        <f t="shared" si="15"/>
        <v>0</v>
      </c>
    </row>
    <row r="303" spans="1:21" ht="12.75">
      <c r="A303" s="161"/>
      <c r="B303" s="249" t="s">
        <v>1019</v>
      </c>
      <c r="C303" s="162"/>
      <c r="D303" s="130"/>
      <c r="E303" s="130"/>
      <c r="F303" s="131"/>
      <c r="G303" s="129"/>
      <c r="H303" s="216"/>
      <c r="I303" s="129"/>
      <c r="J303" s="216"/>
      <c r="K303" s="129"/>
      <c r="L303" s="129"/>
      <c r="M303" s="132"/>
      <c r="N303" s="132"/>
      <c r="O303" s="133">
        <f t="shared" si="18"/>
        <v>0</v>
      </c>
      <c r="P303" s="209"/>
      <c r="Q303" s="177"/>
      <c r="R303" s="132"/>
      <c r="S303" s="133">
        <f t="shared" si="12"/>
        <v>0</v>
      </c>
      <c r="T303" s="133">
        <f t="shared" si="17"/>
        <v>0</v>
      </c>
      <c r="U303" s="133">
        <f t="shared" si="15"/>
        <v>0</v>
      </c>
    </row>
    <row r="304" spans="1:21" ht="12.75">
      <c r="A304" s="161"/>
      <c r="B304" s="249" t="s">
        <v>1020</v>
      </c>
      <c r="C304" s="162"/>
      <c r="D304" s="130"/>
      <c r="E304" s="130"/>
      <c r="F304" s="131"/>
      <c r="G304" s="129"/>
      <c r="H304" s="216"/>
      <c r="I304" s="129"/>
      <c r="J304" s="216"/>
      <c r="K304" s="129"/>
      <c r="L304" s="129"/>
      <c r="M304" s="132"/>
      <c r="N304" s="132"/>
      <c r="O304" s="133">
        <f t="shared" si="18"/>
        <v>0</v>
      </c>
      <c r="P304" s="209"/>
      <c r="Q304" s="177"/>
      <c r="R304" s="132"/>
      <c r="S304" s="133">
        <f t="shared" si="12"/>
        <v>0</v>
      </c>
      <c r="T304" s="133">
        <f t="shared" si="17"/>
        <v>0</v>
      </c>
      <c r="U304" s="133">
        <f t="shared" si="15"/>
        <v>0</v>
      </c>
    </row>
    <row r="305" spans="1:21" ht="12.75">
      <c r="A305" s="161"/>
      <c r="B305" s="249" t="s">
        <v>1021</v>
      </c>
      <c r="C305" s="162"/>
      <c r="D305" s="130"/>
      <c r="E305" s="130"/>
      <c r="F305" s="131"/>
      <c r="G305" s="129"/>
      <c r="H305" s="216"/>
      <c r="I305" s="129"/>
      <c r="J305" s="216"/>
      <c r="K305" s="129"/>
      <c r="L305" s="129"/>
      <c r="M305" s="132"/>
      <c r="N305" s="132"/>
      <c r="O305" s="133">
        <f t="shared" si="18"/>
        <v>0</v>
      </c>
      <c r="P305" s="209"/>
      <c r="Q305" s="177"/>
      <c r="R305" s="132"/>
      <c r="S305" s="133">
        <f t="shared" si="12"/>
        <v>0</v>
      </c>
      <c r="T305" s="133">
        <f t="shared" si="17"/>
        <v>0</v>
      </c>
      <c r="U305" s="133">
        <f t="shared" si="15"/>
        <v>0</v>
      </c>
    </row>
    <row r="306" spans="1:21" ht="12.75">
      <c r="A306" s="161"/>
      <c r="B306" s="249" t="s">
        <v>1022</v>
      </c>
      <c r="C306" s="162"/>
      <c r="D306" s="130"/>
      <c r="E306" s="130"/>
      <c r="F306" s="131"/>
      <c r="G306" s="129"/>
      <c r="H306" s="216"/>
      <c r="I306" s="129"/>
      <c r="J306" s="216"/>
      <c r="K306" s="129"/>
      <c r="L306" s="129"/>
      <c r="M306" s="132"/>
      <c r="N306" s="132"/>
      <c r="O306" s="133">
        <f t="shared" si="18"/>
        <v>0</v>
      </c>
      <c r="P306" s="209"/>
      <c r="Q306" s="177"/>
      <c r="R306" s="132"/>
      <c r="S306" s="133">
        <f t="shared" si="12"/>
        <v>0</v>
      </c>
      <c r="T306" s="133">
        <f t="shared" si="17"/>
        <v>0</v>
      </c>
      <c r="U306" s="133">
        <f t="shared" si="15"/>
        <v>0</v>
      </c>
    </row>
    <row r="307" spans="1:21" ht="12.75">
      <c r="A307" s="161"/>
      <c r="B307" s="249" t="s">
        <v>1023</v>
      </c>
      <c r="C307" s="162"/>
      <c r="D307" s="130"/>
      <c r="E307" s="130"/>
      <c r="F307" s="131"/>
      <c r="G307" s="129"/>
      <c r="H307" s="216"/>
      <c r="I307" s="129"/>
      <c r="J307" s="216"/>
      <c r="K307" s="129"/>
      <c r="L307" s="129"/>
      <c r="M307" s="132"/>
      <c r="N307" s="132"/>
      <c r="O307" s="133">
        <f t="shared" si="18"/>
        <v>0</v>
      </c>
      <c r="P307" s="209"/>
      <c r="Q307" s="177"/>
      <c r="R307" s="132"/>
      <c r="S307" s="133">
        <f t="shared" si="12"/>
        <v>0</v>
      </c>
      <c r="T307" s="133">
        <f t="shared" si="17"/>
        <v>0</v>
      </c>
      <c r="U307" s="133">
        <f t="shared" si="15"/>
        <v>0</v>
      </c>
    </row>
    <row r="308" spans="1:21" ht="12.75">
      <c r="A308" s="161"/>
      <c r="B308" s="249" t="s">
        <v>1024</v>
      </c>
      <c r="C308" s="162"/>
      <c r="D308" s="130"/>
      <c r="E308" s="130"/>
      <c r="F308" s="131"/>
      <c r="G308" s="129"/>
      <c r="H308" s="216"/>
      <c r="I308" s="129"/>
      <c r="J308" s="216"/>
      <c r="K308" s="129"/>
      <c r="L308" s="129"/>
      <c r="M308" s="132"/>
      <c r="N308" s="132"/>
      <c r="O308" s="133">
        <f t="shared" si="18"/>
        <v>0</v>
      </c>
      <c r="P308" s="209"/>
      <c r="Q308" s="177"/>
      <c r="R308" s="132"/>
      <c r="S308" s="133">
        <f t="shared" si="12"/>
        <v>0</v>
      </c>
      <c r="T308" s="133">
        <f t="shared" si="17"/>
        <v>0</v>
      </c>
      <c r="U308" s="133">
        <f t="shared" si="15"/>
        <v>0</v>
      </c>
    </row>
    <row r="309" spans="1:21" ht="12.75">
      <c r="A309" s="161"/>
      <c r="B309" s="249" t="s">
        <v>1025</v>
      </c>
      <c r="C309" s="162"/>
      <c r="D309" s="130"/>
      <c r="E309" s="130"/>
      <c r="F309" s="131"/>
      <c r="G309" s="129"/>
      <c r="H309" s="216"/>
      <c r="I309" s="129"/>
      <c r="J309" s="216"/>
      <c r="K309" s="129"/>
      <c r="L309" s="129"/>
      <c r="M309" s="132"/>
      <c r="N309" s="132"/>
      <c r="O309" s="133">
        <f t="shared" si="18"/>
        <v>0</v>
      </c>
      <c r="P309" s="209"/>
      <c r="Q309" s="177"/>
      <c r="R309" s="132"/>
      <c r="S309" s="133">
        <f t="shared" si="12"/>
        <v>0</v>
      </c>
      <c r="T309" s="133">
        <f t="shared" si="17"/>
        <v>0</v>
      </c>
      <c r="U309" s="133">
        <f t="shared" si="15"/>
        <v>0</v>
      </c>
    </row>
    <row r="310" spans="1:21" ht="12.75">
      <c r="A310" s="161"/>
      <c r="B310" s="249" t="s">
        <v>1026</v>
      </c>
      <c r="C310" s="162"/>
      <c r="D310" s="130"/>
      <c r="E310" s="130"/>
      <c r="F310" s="131"/>
      <c r="G310" s="129"/>
      <c r="H310" s="216"/>
      <c r="I310" s="129"/>
      <c r="J310" s="216"/>
      <c r="K310" s="129"/>
      <c r="L310" s="129"/>
      <c r="M310" s="132"/>
      <c r="N310" s="132"/>
      <c r="O310" s="133">
        <f t="shared" si="18"/>
        <v>0</v>
      </c>
      <c r="P310" s="209"/>
      <c r="Q310" s="177"/>
      <c r="R310" s="132"/>
      <c r="S310" s="133">
        <f t="shared" si="12"/>
        <v>0</v>
      </c>
      <c r="T310" s="133">
        <f t="shared" si="17"/>
        <v>0</v>
      </c>
      <c r="U310" s="133">
        <f t="shared" si="15"/>
        <v>0</v>
      </c>
    </row>
    <row r="311" spans="1:21" ht="12.75">
      <c r="A311" s="161"/>
      <c r="B311" s="249" t="s">
        <v>1027</v>
      </c>
      <c r="C311" s="162"/>
      <c r="D311" s="130"/>
      <c r="E311" s="130"/>
      <c r="F311" s="131"/>
      <c r="G311" s="129"/>
      <c r="H311" s="216"/>
      <c r="I311" s="129"/>
      <c r="J311" s="216"/>
      <c r="K311" s="129"/>
      <c r="L311" s="129"/>
      <c r="M311" s="132"/>
      <c r="N311" s="132"/>
      <c r="O311" s="133">
        <f t="shared" si="18"/>
        <v>0</v>
      </c>
      <c r="P311" s="209"/>
      <c r="Q311" s="177"/>
      <c r="R311" s="132"/>
      <c r="S311" s="133">
        <f t="shared" si="12"/>
        <v>0</v>
      </c>
      <c r="T311" s="133">
        <f t="shared" si="17"/>
        <v>0</v>
      </c>
      <c r="U311" s="133">
        <f t="shared" si="15"/>
        <v>0</v>
      </c>
    </row>
    <row r="312" spans="1:21" ht="12.75">
      <c r="A312" s="161"/>
      <c r="B312" s="249" t="s">
        <v>1028</v>
      </c>
      <c r="C312" s="162"/>
      <c r="D312" s="130"/>
      <c r="E312" s="130"/>
      <c r="F312" s="131"/>
      <c r="G312" s="129"/>
      <c r="H312" s="216"/>
      <c r="I312" s="129"/>
      <c r="J312" s="216"/>
      <c r="K312" s="129"/>
      <c r="L312" s="129"/>
      <c r="M312" s="132"/>
      <c r="N312" s="132"/>
      <c r="O312" s="133">
        <f t="shared" si="18"/>
        <v>0</v>
      </c>
      <c r="P312" s="209"/>
      <c r="Q312" s="177"/>
      <c r="R312" s="132"/>
      <c r="S312" s="133">
        <f t="shared" si="12"/>
        <v>0</v>
      </c>
      <c r="T312" s="133">
        <f t="shared" si="17"/>
        <v>0</v>
      </c>
      <c r="U312" s="133">
        <f t="shared" si="15"/>
        <v>0</v>
      </c>
    </row>
    <row r="313" spans="1:21" ht="12.75">
      <c r="A313" s="161"/>
      <c r="B313" s="249" t="s">
        <v>1029</v>
      </c>
      <c r="C313" s="162"/>
      <c r="D313" s="130"/>
      <c r="E313" s="130"/>
      <c r="F313" s="131"/>
      <c r="G313" s="129"/>
      <c r="H313" s="216"/>
      <c r="I313" s="129"/>
      <c r="J313" s="216"/>
      <c r="K313" s="129"/>
      <c r="L313" s="129"/>
      <c r="M313" s="132"/>
      <c r="N313" s="132"/>
      <c r="O313" s="133">
        <f t="shared" si="18"/>
        <v>0</v>
      </c>
      <c r="P313" s="209"/>
      <c r="Q313" s="177"/>
      <c r="R313" s="132"/>
      <c r="S313" s="133">
        <f t="shared" si="12"/>
        <v>0</v>
      </c>
      <c r="T313" s="133">
        <f t="shared" si="17"/>
        <v>0</v>
      </c>
      <c r="U313" s="133">
        <f t="shared" si="15"/>
        <v>0</v>
      </c>
    </row>
    <row r="314" spans="1:21" ht="12.75">
      <c r="A314" s="161"/>
      <c r="B314" s="249" t="s">
        <v>1030</v>
      </c>
      <c r="C314" s="162"/>
      <c r="D314" s="130"/>
      <c r="E314" s="130"/>
      <c r="F314" s="131"/>
      <c r="G314" s="129"/>
      <c r="H314" s="216"/>
      <c r="I314" s="129"/>
      <c r="J314" s="216"/>
      <c r="K314" s="129"/>
      <c r="L314" s="129"/>
      <c r="M314" s="132"/>
      <c r="N314" s="132"/>
      <c r="O314" s="133">
        <f t="shared" si="18"/>
        <v>0</v>
      </c>
      <c r="P314" s="209"/>
      <c r="Q314" s="177"/>
      <c r="R314" s="132"/>
      <c r="S314" s="133">
        <f t="shared" si="12"/>
        <v>0</v>
      </c>
      <c r="T314" s="133">
        <f t="shared" si="17"/>
        <v>0</v>
      </c>
      <c r="U314" s="133">
        <f t="shared" si="15"/>
        <v>0</v>
      </c>
    </row>
    <row r="315" spans="1:21" ht="12.75">
      <c r="A315" s="161"/>
      <c r="B315" s="249" t="s">
        <v>1031</v>
      </c>
      <c r="C315" s="162"/>
      <c r="D315" s="130"/>
      <c r="E315" s="130"/>
      <c r="F315" s="131"/>
      <c r="G315" s="129"/>
      <c r="H315" s="216"/>
      <c r="I315" s="129"/>
      <c r="J315" s="216"/>
      <c r="K315" s="129"/>
      <c r="L315" s="129"/>
      <c r="M315" s="132"/>
      <c r="N315" s="132"/>
      <c r="O315" s="133">
        <f t="shared" si="18"/>
        <v>0</v>
      </c>
      <c r="P315" s="209"/>
      <c r="Q315" s="177"/>
      <c r="R315" s="132"/>
      <c r="S315" s="133">
        <f t="shared" si="12"/>
        <v>0</v>
      </c>
      <c r="T315" s="133">
        <f t="shared" si="17"/>
        <v>0</v>
      </c>
      <c r="U315" s="133">
        <f t="shared" si="15"/>
        <v>0</v>
      </c>
    </row>
    <row r="316" spans="1:21" ht="12.75">
      <c r="A316" s="161"/>
      <c r="B316" s="249" t="s">
        <v>1032</v>
      </c>
      <c r="C316" s="162"/>
      <c r="D316" s="130"/>
      <c r="E316" s="130"/>
      <c r="F316" s="131"/>
      <c r="G316" s="129"/>
      <c r="H316" s="216"/>
      <c r="I316" s="129"/>
      <c r="J316" s="216"/>
      <c r="K316" s="129"/>
      <c r="L316" s="129"/>
      <c r="M316" s="132"/>
      <c r="N316" s="132"/>
      <c r="O316" s="133">
        <f t="shared" si="18"/>
        <v>0</v>
      </c>
      <c r="P316" s="209"/>
      <c r="Q316" s="177"/>
      <c r="R316" s="132"/>
      <c r="S316" s="133">
        <f t="shared" si="12"/>
        <v>0</v>
      </c>
      <c r="T316" s="133">
        <f t="shared" si="17"/>
        <v>0</v>
      </c>
      <c r="U316" s="133">
        <f t="shared" si="15"/>
        <v>0</v>
      </c>
    </row>
    <row r="317" spans="1:21" ht="12.75">
      <c r="A317" s="161"/>
      <c r="B317" s="249" t="s">
        <v>1033</v>
      </c>
      <c r="C317" s="162"/>
      <c r="D317" s="130"/>
      <c r="E317" s="130"/>
      <c r="F317" s="131"/>
      <c r="G317" s="129"/>
      <c r="H317" s="216"/>
      <c r="I317" s="129"/>
      <c r="J317" s="216"/>
      <c r="K317" s="129"/>
      <c r="L317" s="129"/>
      <c r="M317" s="132"/>
      <c r="N317" s="132"/>
      <c r="O317" s="133">
        <f t="shared" si="18"/>
        <v>0</v>
      </c>
      <c r="P317" s="209"/>
      <c r="Q317" s="177"/>
      <c r="R317" s="132"/>
      <c r="S317" s="133">
        <f t="shared" si="12"/>
        <v>0</v>
      </c>
      <c r="T317" s="133">
        <f t="shared" si="17"/>
        <v>0</v>
      </c>
      <c r="U317" s="133">
        <f t="shared" si="15"/>
        <v>0</v>
      </c>
    </row>
    <row r="318" spans="1:21" ht="12.75">
      <c r="A318" s="161"/>
      <c r="B318" s="249" t="s">
        <v>1034</v>
      </c>
      <c r="C318" s="162"/>
      <c r="D318" s="130"/>
      <c r="E318" s="130"/>
      <c r="F318" s="131"/>
      <c r="G318" s="129"/>
      <c r="H318" s="216"/>
      <c r="I318" s="129"/>
      <c r="J318" s="216"/>
      <c r="K318" s="129"/>
      <c r="L318" s="129"/>
      <c r="M318" s="132"/>
      <c r="N318" s="132"/>
      <c r="O318" s="133">
        <f t="shared" si="18"/>
        <v>0</v>
      </c>
      <c r="P318" s="209"/>
      <c r="Q318" s="177"/>
      <c r="R318" s="132"/>
      <c r="S318" s="133">
        <f t="shared" si="12"/>
        <v>0</v>
      </c>
      <c r="T318" s="133">
        <f t="shared" si="17"/>
        <v>0</v>
      </c>
      <c r="U318" s="133">
        <f t="shared" si="15"/>
        <v>0</v>
      </c>
    </row>
    <row r="319" spans="1:21" ht="12.75">
      <c r="A319" s="161"/>
      <c r="B319" s="249" t="s">
        <v>1035</v>
      </c>
      <c r="C319" s="162"/>
      <c r="D319" s="130"/>
      <c r="E319" s="130"/>
      <c r="F319" s="131"/>
      <c r="G319" s="129"/>
      <c r="H319" s="216"/>
      <c r="I319" s="129"/>
      <c r="J319" s="216"/>
      <c r="K319" s="129"/>
      <c r="L319" s="129"/>
      <c r="M319" s="132"/>
      <c r="N319" s="132"/>
      <c r="O319" s="133">
        <f t="shared" si="18"/>
        <v>0</v>
      </c>
      <c r="P319" s="209"/>
      <c r="Q319" s="177"/>
      <c r="R319" s="132"/>
      <c r="S319" s="133">
        <f t="shared" si="12"/>
        <v>0</v>
      </c>
      <c r="T319" s="133">
        <f t="shared" si="17"/>
        <v>0</v>
      </c>
      <c r="U319" s="133">
        <f t="shared" si="15"/>
        <v>0</v>
      </c>
    </row>
    <row r="320" spans="1:21" ht="12.75">
      <c r="A320" s="161"/>
      <c r="B320" s="249" t="s">
        <v>1036</v>
      </c>
      <c r="C320" s="162"/>
      <c r="D320" s="130"/>
      <c r="E320" s="130"/>
      <c r="F320" s="131"/>
      <c r="G320" s="129"/>
      <c r="H320" s="216"/>
      <c r="I320" s="129"/>
      <c r="J320" s="216"/>
      <c r="K320" s="129"/>
      <c r="L320" s="129"/>
      <c r="M320" s="132"/>
      <c r="N320" s="132"/>
      <c r="O320" s="133">
        <f t="shared" si="18"/>
        <v>0</v>
      </c>
      <c r="P320" s="209"/>
      <c r="Q320" s="177"/>
      <c r="R320" s="132"/>
      <c r="S320" s="133">
        <f t="shared" si="12"/>
        <v>0</v>
      </c>
      <c r="T320" s="133">
        <f t="shared" si="17"/>
        <v>0</v>
      </c>
      <c r="U320" s="133">
        <f t="shared" si="15"/>
        <v>0</v>
      </c>
    </row>
    <row r="321" spans="1:21" ht="12.75">
      <c r="A321" s="161"/>
      <c r="B321" s="249" t="s">
        <v>1037</v>
      </c>
      <c r="C321" s="162"/>
      <c r="D321" s="130"/>
      <c r="E321" s="130"/>
      <c r="F321" s="131"/>
      <c r="G321" s="129"/>
      <c r="H321" s="216"/>
      <c r="I321" s="129"/>
      <c r="J321" s="216"/>
      <c r="K321" s="129"/>
      <c r="L321" s="129"/>
      <c r="M321" s="132"/>
      <c r="N321" s="132"/>
      <c r="O321" s="133">
        <f t="shared" si="18"/>
        <v>0</v>
      </c>
      <c r="P321" s="209"/>
      <c r="Q321" s="177"/>
      <c r="R321" s="132"/>
      <c r="S321" s="133">
        <f t="shared" si="12"/>
        <v>0</v>
      </c>
      <c r="T321" s="133">
        <f t="shared" si="17"/>
        <v>0</v>
      </c>
      <c r="U321" s="133">
        <f t="shared" si="15"/>
        <v>0</v>
      </c>
    </row>
    <row r="322" spans="1:21" ht="12.75">
      <c r="A322" s="161"/>
      <c r="B322" s="249" t="s">
        <v>1038</v>
      </c>
      <c r="C322" s="162"/>
      <c r="D322" s="130"/>
      <c r="E322" s="130"/>
      <c r="F322" s="131"/>
      <c r="G322" s="129"/>
      <c r="H322" s="216"/>
      <c r="I322" s="129"/>
      <c r="J322" s="216"/>
      <c r="K322" s="129"/>
      <c r="L322" s="129"/>
      <c r="M322" s="132"/>
      <c r="N322" s="132"/>
      <c r="O322" s="133">
        <f t="shared" si="18"/>
        <v>0</v>
      </c>
      <c r="P322" s="209"/>
      <c r="Q322" s="177"/>
      <c r="R322" s="132"/>
      <c r="S322" s="133">
        <f t="shared" si="12"/>
        <v>0</v>
      </c>
      <c r="T322" s="133">
        <f t="shared" si="17"/>
        <v>0</v>
      </c>
      <c r="U322" s="133">
        <f t="shared" si="15"/>
        <v>0</v>
      </c>
    </row>
    <row r="323" spans="1:21" ht="12.75">
      <c r="A323" s="161"/>
      <c r="B323" s="249" t="s">
        <v>1039</v>
      </c>
      <c r="C323" s="162"/>
      <c r="D323" s="130"/>
      <c r="E323" s="130"/>
      <c r="F323" s="131"/>
      <c r="G323" s="129"/>
      <c r="H323" s="216"/>
      <c r="I323" s="129"/>
      <c r="J323" s="216"/>
      <c r="K323" s="129"/>
      <c r="L323" s="129"/>
      <c r="M323" s="132"/>
      <c r="N323" s="132"/>
      <c r="O323" s="133">
        <f t="shared" si="18"/>
        <v>0</v>
      </c>
      <c r="P323" s="209"/>
      <c r="Q323" s="177"/>
      <c r="R323" s="132"/>
      <c r="S323" s="133">
        <f t="shared" si="12"/>
        <v>0</v>
      </c>
      <c r="T323" s="133">
        <f t="shared" si="17"/>
        <v>0</v>
      </c>
      <c r="U323" s="133">
        <f t="shared" si="15"/>
        <v>0</v>
      </c>
    </row>
    <row r="324" spans="1:21" ht="12.75">
      <c r="A324" s="161"/>
      <c r="B324" s="249" t="s">
        <v>1040</v>
      </c>
      <c r="C324" s="162"/>
      <c r="D324" s="130"/>
      <c r="E324" s="130"/>
      <c r="F324" s="131"/>
      <c r="G324" s="129"/>
      <c r="H324" s="216"/>
      <c r="I324" s="129"/>
      <c r="J324" s="216"/>
      <c r="K324" s="129"/>
      <c r="L324" s="129"/>
      <c r="M324" s="132"/>
      <c r="N324" s="132"/>
      <c r="O324" s="133">
        <f t="shared" si="18"/>
        <v>0</v>
      </c>
      <c r="P324" s="209"/>
      <c r="Q324" s="177"/>
      <c r="R324" s="132"/>
      <c r="S324" s="133">
        <f t="shared" si="12"/>
        <v>0</v>
      </c>
      <c r="T324" s="133">
        <f t="shared" si="17"/>
        <v>0</v>
      </c>
      <c r="U324" s="133">
        <f t="shared" si="15"/>
        <v>0</v>
      </c>
    </row>
    <row r="325" spans="1:21" ht="12.75">
      <c r="A325" s="161"/>
      <c r="B325" s="249" t="s">
        <v>1041</v>
      </c>
      <c r="C325" s="162"/>
      <c r="D325" s="130"/>
      <c r="E325" s="130"/>
      <c r="F325" s="131"/>
      <c r="G325" s="129"/>
      <c r="H325" s="216"/>
      <c r="I325" s="129"/>
      <c r="J325" s="216"/>
      <c r="K325" s="129"/>
      <c r="L325" s="129"/>
      <c r="M325" s="132"/>
      <c r="N325" s="132"/>
      <c r="O325" s="133">
        <f t="shared" si="18"/>
        <v>0</v>
      </c>
      <c r="P325" s="209"/>
      <c r="Q325" s="177"/>
      <c r="R325" s="132"/>
      <c r="S325" s="133">
        <f t="shared" si="12"/>
        <v>0</v>
      </c>
      <c r="T325" s="133">
        <f t="shared" si="17"/>
        <v>0</v>
      </c>
      <c r="U325" s="133">
        <f t="shared" si="15"/>
        <v>0</v>
      </c>
    </row>
    <row r="326" spans="1:21" ht="12.75">
      <c r="A326" s="161"/>
      <c r="B326" s="249" t="s">
        <v>1042</v>
      </c>
      <c r="C326" s="162"/>
      <c r="D326" s="130"/>
      <c r="E326" s="130"/>
      <c r="F326" s="131"/>
      <c r="G326" s="129"/>
      <c r="H326" s="216"/>
      <c r="I326" s="129"/>
      <c r="J326" s="216"/>
      <c r="K326" s="129"/>
      <c r="L326" s="129"/>
      <c r="M326" s="132"/>
      <c r="N326" s="132"/>
      <c r="O326" s="133">
        <f t="shared" si="18"/>
        <v>0</v>
      </c>
      <c r="P326" s="209"/>
      <c r="Q326" s="177"/>
      <c r="R326" s="132"/>
      <c r="S326" s="133">
        <f t="shared" si="12"/>
        <v>0</v>
      </c>
      <c r="T326" s="133">
        <f t="shared" si="17"/>
        <v>0</v>
      </c>
      <c r="U326" s="133">
        <f t="shared" si="15"/>
        <v>0</v>
      </c>
    </row>
    <row r="327" spans="1:21" ht="12.75">
      <c r="A327" s="161"/>
      <c r="B327" s="249" t="s">
        <v>1043</v>
      </c>
      <c r="C327" s="162"/>
      <c r="D327" s="130"/>
      <c r="E327" s="130"/>
      <c r="F327" s="131"/>
      <c r="G327" s="129"/>
      <c r="H327" s="216"/>
      <c r="I327" s="129"/>
      <c r="J327" s="216"/>
      <c r="K327" s="129"/>
      <c r="L327" s="129"/>
      <c r="M327" s="132"/>
      <c r="N327" s="132"/>
      <c r="O327" s="133">
        <f t="shared" si="18"/>
        <v>0</v>
      </c>
      <c r="P327" s="209"/>
      <c r="Q327" s="177"/>
      <c r="R327" s="132"/>
      <c r="S327" s="133">
        <f t="shared" si="12"/>
        <v>0</v>
      </c>
      <c r="T327" s="133">
        <f t="shared" si="17"/>
        <v>0</v>
      </c>
      <c r="U327" s="133">
        <f t="shared" si="15"/>
        <v>0</v>
      </c>
    </row>
    <row r="328" spans="1:21" ht="12.75">
      <c r="A328" s="161"/>
      <c r="B328" s="249" t="s">
        <v>1044</v>
      </c>
      <c r="C328" s="162"/>
      <c r="D328" s="130"/>
      <c r="E328" s="130"/>
      <c r="F328" s="131"/>
      <c r="G328" s="129"/>
      <c r="H328" s="216"/>
      <c r="I328" s="129"/>
      <c r="J328" s="216"/>
      <c r="K328" s="129"/>
      <c r="L328" s="129"/>
      <c r="M328" s="132"/>
      <c r="N328" s="132"/>
      <c r="O328" s="133">
        <f t="shared" si="18"/>
        <v>0</v>
      </c>
      <c r="P328" s="209"/>
      <c r="Q328" s="177"/>
      <c r="R328" s="132"/>
      <c r="S328" s="133">
        <f t="shared" si="12"/>
        <v>0</v>
      </c>
      <c r="T328" s="133">
        <f t="shared" si="17"/>
        <v>0</v>
      </c>
      <c r="U328" s="133">
        <f t="shared" si="15"/>
        <v>0</v>
      </c>
    </row>
    <row r="329" spans="1:21" ht="12.75">
      <c r="A329" s="161"/>
      <c r="B329" s="249" t="s">
        <v>1045</v>
      </c>
      <c r="C329" s="162"/>
      <c r="D329" s="130"/>
      <c r="E329" s="130"/>
      <c r="F329" s="131"/>
      <c r="G329" s="129"/>
      <c r="H329" s="216"/>
      <c r="I329" s="129"/>
      <c r="J329" s="216"/>
      <c r="K329" s="129"/>
      <c r="L329" s="129"/>
      <c r="M329" s="132"/>
      <c r="N329" s="132"/>
      <c r="O329" s="133">
        <f t="shared" si="18"/>
        <v>0</v>
      </c>
      <c r="P329" s="209"/>
      <c r="Q329" s="177"/>
      <c r="R329" s="132"/>
      <c r="S329" s="133">
        <f t="shared" si="12"/>
        <v>0</v>
      </c>
      <c r="T329" s="133">
        <f t="shared" si="17"/>
        <v>0</v>
      </c>
      <c r="U329" s="133">
        <f t="shared" si="15"/>
        <v>0</v>
      </c>
    </row>
    <row r="330" spans="1:21" ht="12.75">
      <c r="A330" s="161"/>
      <c r="B330" s="249" t="s">
        <v>1046</v>
      </c>
      <c r="C330" s="162"/>
      <c r="D330" s="130"/>
      <c r="E330" s="130"/>
      <c r="F330" s="131"/>
      <c r="G330" s="129"/>
      <c r="H330" s="216"/>
      <c r="I330" s="129"/>
      <c r="J330" s="216"/>
      <c r="K330" s="129"/>
      <c r="L330" s="129"/>
      <c r="M330" s="132"/>
      <c r="N330" s="132"/>
      <c r="O330" s="133">
        <f t="shared" si="18"/>
        <v>0</v>
      </c>
      <c r="P330" s="209"/>
      <c r="Q330" s="177"/>
      <c r="R330" s="132"/>
      <c r="S330" s="133">
        <f t="shared" si="12"/>
        <v>0</v>
      </c>
      <c r="T330" s="133">
        <f aca="true" t="shared" si="19" ref="T330:T358">IF(OR($D330&lt;$Q$2,$D330&gt;$R$2,$E330&lt;$Q$2,$E330&gt;$R$2),O330,0)</f>
        <v>0</v>
      </c>
      <c r="U330" s="133">
        <f t="shared" si="15"/>
        <v>0</v>
      </c>
    </row>
    <row r="331" spans="1:21" ht="12.75">
      <c r="A331" s="161"/>
      <c r="B331" s="249" t="s">
        <v>1047</v>
      </c>
      <c r="C331" s="162"/>
      <c r="D331" s="130"/>
      <c r="E331" s="130"/>
      <c r="F331" s="131"/>
      <c r="G331" s="129"/>
      <c r="H331" s="216"/>
      <c r="I331" s="129"/>
      <c r="J331" s="216"/>
      <c r="K331" s="129"/>
      <c r="L331" s="129"/>
      <c r="M331" s="132"/>
      <c r="N331" s="132"/>
      <c r="O331" s="133">
        <f t="shared" si="18"/>
        <v>0</v>
      </c>
      <c r="P331" s="209"/>
      <c r="Q331" s="177"/>
      <c r="R331" s="132"/>
      <c r="S331" s="133">
        <f t="shared" si="12"/>
        <v>0</v>
      </c>
      <c r="T331" s="133">
        <f t="shared" si="19"/>
        <v>0</v>
      </c>
      <c r="U331" s="133">
        <f t="shared" si="15"/>
        <v>0</v>
      </c>
    </row>
    <row r="332" spans="1:21" ht="12.75">
      <c r="A332" s="161"/>
      <c r="B332" s="249" t="s">
        <v>1048</v>
      </c>
      <c r="C332" s="162"/>
      <c r="D332" s="130"/>
      <c r="E332" s="130"/>
      <c r="F332" s="131"/>
      <c r="G332" s="129"/>
      <c r="H332" s="216"/>
      <c r="I332" s="129"/>
      <c r="J332" s="216"/>
      <c r="K332" s="129"/>
      <c r="L332" s="129"/>
      <c r="M332" s="132"/>
      <c r="N332" s="132"/>
      <c r="O332" s="133">
        <f t="shared" si="18"/>
        <v>0</v>
      </c>
      <c r="P332" s="209"/>
      <c r="Q332" s="177"/>
      <c r="R332" s="132"/>
      <c r="S332" s="133">
        <f t="shared" si="12"/>
        <v>0</v>
      </c>
      <c r="T332" s="133">
        <f t="shared" si="19"/>
        <v>0</v>
      </c>
      <c r="U332" s="133">
        <f t="shared" si="15"/>
        <v>0</v>
      </c>
    </row>
    <row r="333" spans="1:21" ht="12.75">
      <c r="A333" s="161"/>
      <c r="B333" s="249" t="s">
        <v>1049</v>
      </c>
      <c r="C333" s="162"/>
      <c r="D333" s="130"/>
      <c r="E333" s="130"/>
      <c r="F333" s="131"/>
      <c r="G333" s="129"/>
      <c r="H333" s="216"/>
      <c r="I333" s="129"/>
      <c r="J333" s="216"/>
      <c r="K333" s="129"/>
      <c r="L333" s="129"/>
      <c r="M333" s="132"/>
      <c r="N333" s="132"/>
      <c r="O333" s="133">
        <f t="shared" si="18"/>
        <v>0</v>
      </c>
      <c r="P333" s="209"/>
      <c r="Q333" s="177"/>
      <c r="R333" s="132"/>
      <c r="S333" s="133">
        <f t="shared" si="12"/>
        <v>0</v>
      </c>
      <c r="T333" s="133">
        <f t="shared" si="19"/>
        <v>0</v>
      </c>
      <c r="U333" s="133">
        <f t="shared" si="15"/>
        <v>0</v>
      </c>
    </row>
    <row r="334" spans="1:21" ht="12.75">
      <c r="A334" s="161"/>
      <c r="B334" s="249" t="s">
        <v>1050</v>
      </c>
      <c r="C334" s="162"/>
      <c r="D334" s="130"/>
      <c r="E334" s="130"/>
      <c r="F334" s="131"/>
      <c r="G334" s="129"/>
      <c r="H334" s="216"/>
      <c r="I334" s="129"/>
      <c r="J334" s="216"/>
      <c r="K334" s="129"/>
      <c r="L334" s="129"/>
      <c r="M334" s="132"/>
      <c r="N334" s="132"/>
      <c r="O334" s="133">
        <f t="shared" si="18"/>
        <v>0</v>
      </c>
      <c r="P334" s="209"/>
      <c r="Q334" s="177"/>
      <c r="R334" s="132"/>
      <c r="S334" s="133">
        <f t="shared" si="12"/>
        <v>0</v>
      </c>
      <c r="T334" s="133">
        <f t="shared" si="19"/>
        <v>0</v>
      </c>
      <c r="U334" s="133">
        <f t="shared" si="15"/>
        <v>0</v>
      </c>
    </row>
    <row r="335" spans="1:21" ht="12.75">
      <c r="A335" s="161"/>
      <c r="B335" s="249" t="s">
        <v>1051</v>
      </c>
      <c r="C335" s="162"/>
      <c r="D335" s="130"/>
      <c r="E335" s="130"/>
      <c r="F335" s="131"/>
      <c r="G335" s="129"/>
      <c r="H335" s="216"/>
      <c r="I335" s="129"/>
      <c r="J335" s="216"/>
      <c r="K335" s="129"/>
      <c r="L335" s="129"/>
      <c r="M335" s="132"/>
      <c r="N335" s="132"/>
      <c r="O335" s="133">
        <f t="shared" si="18"/>
        <v>0</v>
      </c>
      <c r="P335" s="209"/>
      <c r="Q335" s="177"/>
      <c r="R335" s="132"/>
      <c r="S335" s="133">
        <f t="shared" si="12"/>
        <v>0</v>
      </c>
      <c r="T335" s="133">
        <f t="shared" si="19"/>
        <v>0</v>
      </c>
      <c r="U335" s="133">
        <f t="shared" si="15"/>
        <v>0</v>
      </c>
    </row>
    <row r="336" spans="1:21" ht="12.75">
      <c r="A336" s="161"/>
      <c r="B336" s="249" t="s">
        <v>1052</v>
      </c>
      <c r="C336" s="162"/>
      <c r="D336" s="130"/>
      <c r="E336" s="130"/>
      <c r="F336" s="131"/>
      <c r="G336" s="129"/>
      <c r="H336" s="216"/>
      <c r="I336" s="129"/>
      <c r="J336" s="216"/>
      <c r="K336" s="129"/>
      <c r="L336" s="129"/>
      <c r="M336" s="132"/>
      <c r="N336" s="132"/>
      <c r="O336" s="133">
        <f aca="true" t="shared" si="20" ref="O336:O356">SUM(M336:N336)</f>
        <v>0</v>
      </c>
      <c r="P336" s="209"/>
      <c r="Q336" s="177"/>
      <c r="R336" s="132"/>
      <c r="S336" s="133">
        <f t="shared" si="12"/>
        <v>0</v>
      </c>
      <c r="T336" s="133">
        <f t="shared" si="19"/>
        <v>0</v>
      </c>
      <c r="U336" s="133">
        <f t="shared" si="15"/>
        <v>0</v>
      </c>
    </row>
    <row r="337" spans="1:21" ht="12.75">
      <c r="A337" s="161"/>
      <c r="B337" s="249" t="s">
        <v>1053</v>
      </c>
      <c r="C337" s="162"/>
      <c r="D337" s="130"/>
      <c r="E337" s="130"/>
      <c r="F337" s="131"/>
      <c r="G337" s="129"/>
      <c r="H337" s="216"/>
      <c r="I337" s="129"/>
      <c r="J337" s="216"/>
      <c r="K337" s="129"/>
      <c r="L337" s="129"/>
      <c r="M337" s="132"/>
      <c r="N337" s="132"/>
      <c r="O337" s="133">
        <f t="shared" si="20"/>
        <v>0</v>
      </c>
      <c r="P337" s="209"/>
      <c r="Q337" s="177"/>
      <c r="R337" s="132"/>
      <c r="S337" s="133">
        <f t="shared" si="12"/>
        <v>0</v>
      </c>
      <c r="T337" s="133">
        <f t="shared" si="19"/>
        <v>0</v>
      </c>
      <c r="U337" s="133">
        <f t="shared" si="15"/>
        <v>0</v>
      </c>
    </row>
    <row r="338" spans="1:21" ht="12.75">
      <c r="A338" s="161"/>
      <c r="B338" s="249" t="s">
        <v>1054</v>
      </c>
      <c r="C338" s="162"/>
      <c r="D338" s="130"/>
      <c r="E338" s="130"/>
      <c r="F338" s="131"/>
      <c r="G338" s="129"/>
      <c r="H338" s="216"/>
      <c r="I338" s="129"/>
      <c r="J338" s="216"/>
      <c r="K338" s="129"/>
      <c r="L338" s="129"/>
      <c r="M338" s="132"/>
      <c r="N338" s="132"/>
      <c r="O338" s="133">
        <f t="shared" si="20"/>
        <v>0</v>
      </c>
      <c r="P338" s="209"/>
      <c r="Q338" s="177"/>
      <c r="R338" s="132"/>
      <c r="S338" s="133">
        <f t="shared" si="12"/>
        <v>0</v>
      </c>
      <c r="T338" s="133">
        <f t="shared" si="19"/>
        <v>0</v>
      </c>
      <c r="U338" s="133">
        <f t="shared" si="15"/>
        <v>0</v>
      </c>
    </row>
    <row r="339" spans="1:21" ht="12.75">
      <c r="A339" s="161"/>
      <c r="B339" s="249" t="s">
        <v>1055</v>
      </c>
      <c r="C339" s="162"/>
      <c r="D339" s="130"/>
      <c r="E339" s="130"/>
      <c r="F339" s="131"/>
      <c r="G339" s="129"/>
      <c r="H339" s="216"/>
      <c r="I339" s="129"/>
      <c r="J339" s="216"/>
      <c r="K339" s="129"/>
      <c r="L339" s="129"/>
      <c r="M339" s="132"/>
      <c r="N339" s="132"/>
      <c r="O339" s="133">
        <f t="shared" si="20"/>
        <v>0</v>
      </c>
      <c r="P339" s="209"/>
      <c r="Q339" s="177"/>
      <c r="R339" s="132"/>
      <c r="S339" s="133">
        <f t="shared" si="12"/>
        <v>0</v>
      </c>
      <c r="T339" s="133">
        <f t="shared" si="19"/>
        <v>0</v>
      </c>
      <c r="U339" s="133">
        <f t="shared" si="15"/>
        <v>0</v>
      </c>
    </row>
    <row r="340" spans="1:21" ht="12.75">
      <c r="A340" s="161"/>
      <c r="B340" s="249" t="s">
        <v>1056</v>
      </c>
      <c r="C340" s="162"/>
      <c r="D340" s="130"/>
      <c r="E340" s="130"/>
      <c r="F340" s="131"/>
      <c r="G340" s="129"/>
      <c r="H340" s="216"/>
      <c r="I340" s="129"/>
      <c r="J340" s="216"/>
      <c r="K340" s="129"/>
      <c r="L340" s="129"/>
      <c r="M340" s="132"/>
      <c r="N340" s="132"/>
      <c r="O340" s="133">
        <f t="shared" si="20"/>
        <v>0</v>
      </c>
      <c r="P340" s="209"/>
      <c r="Q340" s="177"/>
      <c r="R340" s="132"/>
      <c r="S340" s="133">
        <f t="shared" si="12"/>
        <v>0</v>
      </c>
      <c r="T340" s="133">
        <f t="shared" si="19"/>
        <v>0</v>
      </c>
      <c r="U340" s="133">
        <f t="shared" si="15"/>
        <v>0</v>
      </c>
    </row>
    <row r="341" spans="1:21" ht="12.75">
      <c r="A341" s="161"/>
      <c r="B341" s="249" t="s">
        <v>1057</v>
      </c>
      <c r="C341" s="162"/>
      <c r="D341" s="130"/>
      <c r="E341" s="130"/>
      <c r="F341" s="131"/>
      <c r="G341" s="129"/>
      <c r="H341" s="216"/>
      <c r="I341" s="129"/>
      <c r="J341" s="216"/>
      <c r="K341" s="129"/>
      <c r="L341" s="129"/>
      <c r="M341" s="132"/>
      <c r="N341" s="132"/>
      <c r="O341" s="133">
        <f t="shared" si="20"/>
        <v>0</v>
      </c>
      <c r="P341" s="209"/>
      <c r="Q341" s="177"/>
      <c r="R341" s="132"/>
      <c r="S341" s="133">
        <f t="shared" si="12"/>
        <v>0</v>
      </c>
      <c r="T341" s="133">
        <f t="shared" si="19"/>
        <v>0</v>
      </c>
      <c r="U341" s="133">
        <f t="shared" si="15"/>
        <v>0</v>
      </c>
    </row>
    <row r="342" spans="1:21" ht="12.75">
      <c r="A342" s="161"/>
      <c r="B342" s="249" t="s">
        <v>1058</v>
      </c>
      <c r="C342" s="162"/>
      <c r="D342" s="130"/>
      <c r="E342" s="130"/>
      <c r="F342" s="131"/>
      <c r="G342" s="129"/>
      <c r="H342" s="216"/>
      <c r="I342" s="129"/>
      <c r="J342" s="216"/>
      <c r="K342" s="129"/>
      <c r="L342" s="129"/>
      <c r="M342" s="132"/>
      <c r="N342" s="132"/>
      <c r="O342" s="133">
        <f t="shared" si="20"/>
        <v>0</v>
      </c>
      <c r="P342" s="209"/>
      <c r="Q342" s="177"/>
      <c r="R342" s="132"/>
      <c r="S342" s="133">
        <f t="shared" si="12"/>
        <v>0</v>
      </c>
      <c r="T342" s="133">
        <f t="shared" si="19"/>
        <v>0</v>
      </c>
      <c r="U342" s="133">
        <f t="shared" si="15"/>
        <v>0</v>
      </c>
    </row>
    <row r="343" spans="1:21" ht="12.75">
      <c r="A343" s="161"/>
      <c r="B343" s="249" t="s">
        <v>1059</v>
      </c>
      <c r="C343" s="162"/>
      <c r="D343" s="130"/>
      <c r="E343" s="130"/>
      <c r="F343" s="131"/>
      <c r="G343" s="129"/>
      <c r="H343" s="216"/>
      <c r="I343" s="129"/>
      <c r="J343" s="216"/>
      <c r="K343" s="129"/>
      <c r="L343" s="129"/>
      <c r="M343" s="132"/>
      <c r="N343" s="132"/>
      <c r="O343" s="133">
        <f t="shared" si="20"/>
        <v>0</v>
      </c>
      <c r="P343" s="209"/>
      <c r="Q343" s="177"/>
      <c r="R343" s="132"/>
      <c r="S343" s="133">
        <f t="shared" si="12"/>
        <v>0</v>
      </c>
      <c r="T343" s="133">
        <f t="shared" si="19"/>
        <v>0</v>
      </c>
      <c r="U343" s="133">
        <f t="shared" si="15"/>
        <v>0</v>
      </c>
    </row>
    <row r="344" spans="1:21" ht="12.75">
      <c r="A344" s="161"/>
      <c r="B344" s="249" t="s">
        <v>1060</v>
      </c>
      <c r="C344" s="162"/>
      <c r="D344" s="130"/>
      <c r="E344" s="130"/>
      <c r="F344" s="131"/>
      <c r="G344" s="129"/>
      <c r="H344" s="216"/>
      <c r="I344" s="129"/>
      <c r="J344" s="216"/>
      <c r="K344" s="129"/>
      <c r="L344" s="129"/>
      <c r="M344" s="132"/>
      <c r="N344" s="132"/>
      <c r="O344" s="133">
        <f t="shared" si="20"/>
        <v>0</v>
      </c>
      <c r="P344" s="209"/>
      <c r="Q344" s="177"/>
      <c r="R344" s="132"/>
      <c r="S344" s="133">
        <f t="shared" si="12"/>
        <v>0</v>
      </c>
      <c r="T344" s="133">
        <f t="shared" si="19"/>
        <v>0</v>
      </c>
      <c r="U344" s="133">
        <f t="shared" si="15"/>
        <v>0</v>
      </c>
    </row>
    <row r="345" spans="1:21" ht="12.75">
      <c r="A345" s="161"/>
      <c r="B345" s="249" t="s">
        <v>1061</v>
      </c>
      <c r="C345" s="162"/>
      <c r="D345" s="130"/>
      <c r="E345" s="130"/>
      <c r="F345" s="131"/>
      <c r="G345" s="129"/>
      <c r="H345" s="216"/>
      <c r="I345" s="129"/>
      <c r="J345" s="216"/>
      <c r="K345" s="129"/>
      <c r="L345" s="129"/>
      <c r="M345" s="132"/>
      <c r="N345" s="132"/>
      <c r="O345" s="133">
        <f t="shared" si="20"/>
        <v>0</v>
      </c>
      <c r="P345" s="209"/>
      <c r="Q345" s="177"/>
      <c r="R345" s="132"/>
      <c r="S345" s="133">
        <f t="shared" si="12"/>
        <v>0</v>
      </c>
      <c r="T345" s="133">
        <f t="shared" si="19"/>
        <v>0</v>
      </c>
      <c r="U345" s="133">
        <f t="shared" si="15"/>
        <v>0</v>
      </c>
    </row>
    <row r="346" spans="1:21" ht="12.75">
      <c r="A346" s="161"/>
      <c r="B346" s="249" t="s">
        <v>1062</v>
      </c>
      <c r="C346" s="162"/>
      <c r="D346" s="130"/>
      <c r="E346" s="130"/>
      <c r="F346" s="131"/>
      <c r="G346" s="129"/>
      <c r="H346" s="216"/>
      <c r="I346" s="129"/>
      <c r="J346" s="216"/>
      <c r="K346" s="129"/>
      <c r="L346" s="129"/>
      <c r="M346" s="132"/>
      <c r="N346" s="132"/>
      <c r="O346" s="133">
        <f t="shared" si="20"/>
        <v>0</v>
      </c>
      <c r="P346" s="209"/>
      <c r="Q346" s="177"/>
      <c r="R346" s="132"/>
      <c r="S346" s="133">
        <f t="shared" si="12"/>
        <v>0</v>
      </c>
      <c r="T346" s="133">
        <f t="shared" si="19"/>
        <v>0</v>
      </c>
      <c r="U346" s="133">
        <f t="shared" si="15"/>
        <v>0</v>
      </c>
    </row>
    <row r="347" spans="1:21" ht="12.75">
      <c r="A347" s="161"/>
      <c r="B347" s="249" t="s">
        <v>1063</v>
      </c>
      <c r="C347" s="162"/>
      <c r="D347" s="130"/>
      <c r="E347" s="130"/>
      <c r="F347" s="131"/>
      <c r="G347" s="129"/>
      <c r="H347" s="216"/>
      <c r="I347" s="129"/>
      <c r="J347" s="216"/>
      <c r="K347" s="129"/>
      <c r="L347" s="129"/>
      <c r="M347" s="132"/>
      <c r="N347" s="132"/>
      <c r="O347" s="133">
        <f t="shared" si="20"/>
        <v>0</v>
      </c>
      <c r="P347" s="209"/>
      <c r="Q347" s="177"/>
      <c r="R347" s="132"/>
      <c r="S347" s="133">
        <f t="shared" si="12"/>
        <v>0</v>
      </c>
      <c r="T347" s="133">
        <f t="shared" si="19"/>
        <v>0</v>
      </c>
      <c r="U347" s="133">
        <f t="shared" si="15"/>
        <v>0</v>
      </c>
    </row>
    <row r="348" spans="1:21" ht="12.75">
      <c r="A348" s="161"/>
      <c r="B348" s="249" t="s">
        <v>1064</v>
      </c>
      <c r="C348" s="162"/>
      <c r="D348" s="130"/>
      <c r="E348" s="130"/>
      <c r="F348" s="131"/>
      <c r="G348" s="129"/>
      <c r="H348" s="216"/>
      <c r="I348" s="129"/>
      <c r="J348" s="216"/>
      <c r="K348" s="129"/>
      <c r="L348" s="129"/>
      <c r="M348" s="132"/>
      <c r="N348" s="132"/>
      <c r="O348" s="133">
        <f t="shared" si="20"/>
        <v>0</v>
      </c>
      <c r="P348" s="209"/>
      <c r="Q348" s="177"/>
      <c r="R348" s="132"/>
      <c r="S348" s="133">
        <f t="shared" si="12"/>
        <v>0</v>
      </c>
      <c r="T348" s="133">
        <f t="shared" si="19"/>
        <v>0</v>
      </c>
      <c r="U348" s="133">
        <f t="shared" si="15"/>
        <v>0</v>
      </c>
    </row>
    <row r="349" spans="1:21" ht="12.75">
      <c r="A349" s="161"/>
      <c r="B349" s="249" t="s">
        <v>1065</v>
      </c>
      <c r="C349" s="162"/>
      <c r="D349" s="130"/>
      <c r="E349" s="130"/>
      <c r="F349" s="131"/>
      <c r="G349" s="129"/>
      <c r="H349" s="216"/>
      <c r="I349" s="129"/>
      <c r="J349" s="216"/>
      <c r="K349" s="129"/>
      <c r="L349" s="129"/>
      <c r="M349" s="132"/>
      <c r="N349" s="132"/>
      <c r="O349" s="133">
        <f t="shared" si="20"/>
        <v>0</v>
      </c>
      <c r="P349" s="209"/>
      <c r="Q349" s="177"/>
      <c r="R349" s="132"/>
      <c r="S349" s="133">
        <f t="shared" si="12"/>
        <v>0</v>
      </c>
      <c r="T349" s="133">
        <f t="shared" si="19"/>
        <v>0</v>
      </c>
      <c r="U349" s="133">
        <f t="shared" si="15"/>
        <v>0</v>
      </c>
    </row>
    <row r="350" spans="1:21" ht="12.75">
      <c r="A350" s="161"/>
      <c r="B350" s="249" t="s">
        <v>1066</v>
      </c>
      <c r="C350" s="162"/>
      <c r="D350" s="130"/>
      <c r="E350" s="130"/>
      <c r="F350" s="131"/>
      <c r="G350" s="129"/>
      <c r="H350" s="216"/>
      <c r="I350" s="129"/>
      <c r="J350" s="216"/>
      <c r="K350" s="129"/>
      <c r="L350" s="129"/>
      <c r="M350" s="132"/>
      <c r="N350" s="132"/>
      <c r="O350" s="133">
        <f t="shared" si="20"/>
        <v>0</v>
      </c>
      <c r="P350" s="209"/>
      <c r="Q350" s="177"/>
      <c r="R350" s="132"/>
      <c r="S350" s="133">
        <f t="shared" si="12"/>
        <v>0</v>
      </c>
      <c r="T350" s="133">
        <f t="shared" si="19"/>
        <v>0</v>
      </c>
      <c r="U350" s="133">
        <f t="shared" si="15"/>
        <v>0</v>
      </c>
    </row>
    <row r="351" spans="1:21" ht="12.75">
      <c r="A351" s="161"/>
      <c r="B351" s="249" t="s">
        <v>1067</v>
      </c>
      <c r="C351" s="162"/>
      <c r="D351" s="130"/>
      <c r="E351" s="130"/>
      <c r="F351" s="131"/>
      <c r="G351" s="129"/>
      <c r="H351" s="216"/>
      <c r="I351" s="129"/>
      <c r="J351" s="216"/>
      <c r="K351" s="129"/>
      <c r="L351" s="129"/>
      <c r="M351" s="132"/>
      <c r="N351" s="132"/>
      <c r="O351" s="133">
        <f t="shared" si="20"/>
        <v>0</v>
      </c>
      <c r="P351" s="209"/>
      <c r="Q351" s="177"/>
      <c r="R351" s="132"/>
      <c r="S351" s="133">
        <f t="shared" si="12"/>
        <v>0</v>
      </c>
      <c r="T351" s="133">
        <f t="shared" si="19"/>
        <v>0</v>
      </c>
      <c r="U351" s="133">
        <f t="shared" si="15"/>
        <v>0</v>
      </c>
    </row>
    <row r="352" spans="1:21" ht="12.75">
      <c r="A352" s="161"/>
      <c r="B352" s="249" t="s">
        <v>1068</v>
      </c>
      <c r="C352" s="162"/>
      <c r="D352" s="130"/>
      <c r="E352" s="130"/>
      <c r="F352" s="131"/>
      <c r="G352" s="129"/>
      <c r="H352" s="216"/>
      <c r="I352" s="129"/>
      <c r="J352" s="216"/>
      <c r="K352" s="129"/>
      <c r="L352" s="129"/>
      <c r="M352" s="132"/>
      <c r="N352" s="132"/>
      <c r="O352" s="133">
        <f t="shared" si="20"/>
        <v>0</v>
      </c>
      <c r="P352" s="209"/>
      <c r="Q352" s="177"/>
      <c r="R352" s="132"/>
      <c r="S352" s="133">
        <f t="shared" si="12"/>
        <v>0</v>
      </c>
      <c r="T352" s="133">
        <f t="shared" si="19"/>
        <v>0</v>
      </c>
      <c r="U352" s="133">
        <f t="shared" si="15"/>
        <v>0</v>
      </c>
    </row>
    <row r="353" spans="1:21" ht="12.75">
      <c r="A353" s="161"/>
      <c r="B353" s="249" t="s">
        <v>1069</v>
      </c>
      <c r="C353" s="162"/>
      <c r="D353" s="130"/>
      <c r="E353" s="130"/>
      <c r="F353" s="131"/>
      <c r="G353" s="129"/>
      <c r="H353" s="216"/>
      <c r="I353" s="129"/>
      <c r="J353" s="216"/>
      <c r="K353" s="129"/>
      <c r="L353" s="129"/>
      <c r="M353" s="132"/>
      <c r="N353" s="132"/>
      <c r="O353" s="133">
        <f t="shared" si="20"/>
        <v>0</v>
      </c>
      <c r="P353" s="209"/>
      <c r="Q353" s="177"/>
      <c r="R353" s="132"/>
      <c r="S353" s="133">
        <f t="shared" si="12"/>
        <v>0</v>
      </c>
      <c r="T353" s="133">
        <f t="shared" si="19"/>
        <v>0</v>
      </c>
      <c r="U353" s="133">
        <f t="shared" si="15"/>
        <v>0</v>
      </c>
    </row>
    <row r="354" spans="1:21" ht="12.75">
      <c r="A354" s="161"/>
      <c r="B354" s="249" t="s">
        <v>1070</v>
      </c>
      <c r="C354" s="162"/>
      <c r="D354" s="130"/>
      <c r="E354" s="130"/>
      <c r="F354" s="131"/>
      <c r="G354" s="129"/>
      <c r="H354" s="216"/>
      <c r="I354" s="129"/>
      <c r="J354" s="216"/>
      <c r="K354" s="129"/>
      <c r="L354" s="129"/>
      <c r="M354" s="132"/>
      <c r="N354" s="132"/>
      <c r="O354" s="133">
        <f t="shared" si="20"/>
        <v>0</v>
      </c>
      <c r="P354" s="209"/>
      <c r="Q354" s="177"/>
      <c r="R354" s="132"/>
      <c r="S354" s="133">
        <f t="shared" si="12"/>
        <v>0</v>
      </c>
      <c r="T354" s="133">
        <f t="shared" si="19"/>
        <v>0</v>
      </c>
      <c r="U354" s="133">
        <f t="shared" si="15"/>
        <v>0</v>
      </c>
    </row>
    <row r="355" spans="1:21" ht="12.75">
      <c r="A355" s="161"/>
      <c r="B355" s="249" t="s">
        <v>1071</v>
      </c>
      <c r="C355" s="162"/>
      <c r="D355" s="130"/>
      <c r="E355" s="130"/>
      <c r="F355" s="131"/>
      <c r="G355" s="129"/>
      <c r="H355" s="216"/>
      <c r="I355" s="129"/>
      <c r="J355" s="216"/>
      <c r="K355" s="129"/>
      <c r="L355" s="129"/>
      <c r="M355" s="132"/>
      <c r="N355" s="132"/>
      <c r="O355" s="133">
        <f t="shared" si="20"/>
        <v>0</v>
      </c>
      <c r="P355" s="209"/>
      <c r="Q355" s="177"/>
      <c r="R355" s="132"/>
      <c r="S355" s="133">
        <f t="shared" si="12"/>
        <v>0</v>
      </c>
      <c r="T355" s="133">
        <f t="shared" si="19"/>
        <v>0</v>
      </c>
      <c r="U355" s="133">
        <f t="shared" si="15"/>
        <v>0</v>
      </c>
    </row>
    <row r="356" spans="1:21" ht="12.75">
      <c r="A356" s="161"/>
      <c r="B356" s="249" t="s">
        <v>1072</v>
      </c>
      <c r="C356" s="162"/>
      <c r="D356" s="130"/>
      <c r="E356" s="130"/>
      <c r="F356" s="131"/>
      <c r="G356" s="129"/>
      <c r="H356" s="216"/>
      <c r="I356" s="129"/>
      <c r="J356" s="216"/>
      <c r="K356" s="129"/>
      <c r="L356" s="129"/>
      <c r="M356" s="132"/>
      <c r="N356" s="132"/>
      <c r="O356" s="133">
        <f t="shared" si="20"/>
        <v>0</v>
      </c>
      <c r="P356" s="209"/>
      <c r="Q356" s="177"/>
      <c r="R356" s="132"/>
      <c r="S356" s="133">
        <f t="shared" si="12"/>
        <v>0</v>
      </c>
      <c r="T356" s="133">
        <f t="shared" si="19"/>
        <v>0</v>
      </c>
      <c r="U356" s="133">
        <f t="shared" si="15"/>
        <v>0</v>
      </c>
    </row>
    <row r="357" spans="1:21" ht="12.75">
      <c r="A357" s="161"/>
      <c r="B357" s="249" t="s">
        <v>1073</v>
      </c>
      <c r="C357" s="162"/>
      <c r="D357" s="130"/>
      <c r="E357" s="130"/>
      <c r="F357" s="131"/>
      <c r="G357" s="129"/>
      <c r="H357" s="216"/>
      <c r="I357" s="129"/>
      <c r="J357" s="216"/>
      <c r="K357" s="129"/>
      <c r="L357" s="129"/>
      <c r="M357" s="132"/>
      <c r="N357" s="132"/>
      <c r="O357" s="133">
        <f>SUM(M357:N357)</f>
        <v>0</v>
      </c>
      <c r="P357" s="209"/>
      <c r="Q357" s="177"/>
      <c r="R357" s="132"/>
      <c r="S357" s="133">
        <f t="shared" si="12"/>
        <v>0</v>
      </c>
      <c r="T357" s="133">
        <f t="shared" si="19"/>
        <v>0</v>
      </c>
      <c r="U357" s="133">
        <f t="shared" si="15"/>
        <v>0</v>
      </c>
    </row>
    <row r="358" spans="1:21" ht="13.5" thickBot="1">
      <c r="A358" s="161"/>
      <c r="B358" s="253" t="s">
        <v>1074</v>
      </c>
      <c r="C358" s="163"/>
      <c r="D358" s="130"/>
      <c r="E358" s="130"/>
      <c r="F358" s="131"/>
      <c r="G358" s="129"/>
      <c r="H358" s="216"/>
      <c r="I358" s="129"/>
      <c r="J358" s="216"/>
      <c r="K358" s="129"/>
      <c r="L358" s="129"/>
      <c r="M358" s="132"/>
      <c r="N358" s="132"/>
      <c r="O358" s="133">
        <f>SUM(M358:N358)</f>
        <v>0</v>
      </c>
      <c r="P358" s="210"/>
      <c r="Q358" s="178"/>
      <c r="R358" s="132"/>
      <c r="S358" s="133">
        <f t="shared" si="12"/>
        <v>0</v>
      </c>
      <c r="T358" s="133">
        <f t="shared" si="19"/>
        <v>0</v>
      </c>
      <c r="U358" s="133">
        <f t="shared" si="15"/>
        <v>0</v>
      </c>
    </row>
  </sheetData>
  <sheetProtection password="8737" sheet="1"/>
  <conditionalFormatting sqref="M9 M12 M15:M22 M26:M32 M35 M41 M48 M52 M54 M63:M358">
    <cfRule type="cellIs" priority="490" dxfId="0" operator="greaterThan" stopIfTrue="1">
      <formula>750</formula>
    </cfRule>
  </conditionalFormatting>
  <conditionalFormatting sqref="D9 D17:D21 D26:D30 D32 D35 D41 D48 D52 D54 D63:D358">
    <cfRule type="expression" priority="492" dxfId="0" stopIfTrue="1">
      <formula>AND($D9&gt;0,OR($D9&lt;$Q$2,$D9&gt;$R$2))</formula>
    </cfRule>
  </conditionalFormatting>
  <conditionalFormatting sqref="E9 E17:E21 E26:E30 E32 E35 E41 E48 E52 E54 E63:E358">
    <cfRule type="expression" priority="493" dxfId="0" stopIfTrue="1">
      <formula>AND($E9&gt;0,OR($E9&lt;$Q$2,$E9&gt;$R$2))</formula>
    </cfRule>
  </conditionalFormatting>
  <conditionalFormatting sqref="F9 F19:F21 F26:F30 F32 F35 F41 F48 F52 F54 F63:F358">
    <cfRule type="expression" priority="494" dxfId="0" stopIfTrue="1">
      <formula>$F9&gt;($E9-$D9+0.5)</formula>
    </cfRule>
  </conditionalFormatting>
  <conditionalFormatting sqref="M10">
    <cfRule type="cellIs" priority="486" dxfId="0" operator="greaterThan" stopIfTrue="1">
      <formula>750</formula>
    </cfRule>
  </conditionalFormatting>
  <conditionalFormatting sqref="D10">
    <cfRule type="expression" priority="487" dxfId="0" stopIfTrue="1">
      <formula>AND($D10&gt;0,OR($D10&lt;$Q$2,$D10&gt;$R$2))</formula>
    </cfRule>
  </conditionalFormatting>
  <conditionalFormatting sqref="E10">
    <cfRule type="expression" priority="488" dxfId="0" stopIfTrue="1">
      <formula>AND($E10&gt;0,OR($E10&lt;$Q$2,$E10&gt;$R$2))</formula>
    </cfRule>
  </conditionalFormatting>
  <conditionalFormatting sqref="F10">
    <cfRule type="expression" priority="489" dxfId="0" stopIfTrue="1">
      <formula>$F10&gt;($E10-$D10+0.5)</formula>
    </cfRule>
  </conditionalFormatting>
  <conditionalFormatting sqref="M11">
    <cfRule type="cellIs" priority="482" dxfId="0" operator="greaterThan" stopIfTrue="1">
      <formula>750</formula>
    </cfRule>
  </conditionalFormatting>
  <conditionalFormatting sqref="D11">
    <cfRule type="expression" priority="483" dxfId="0" stopIfTrue="1">
      <formula>AND($D11&gt;0,OR($D11&lt;$Q$2,$D11&gt;$R$2))</formula>
    </cfRule>
  </conditionalFormatting>
  <conditionalFormatting sqref="E11">
    <cfRule type="expression" priority="484" dxfId="0" stopIfTrue="1">
      <formula>AND($E11&gt;0,OR($E11&lt;$Q$2,$E11&gt;$R$2))</formula>
    </cfRule>
  </conditionalFormatting>
  <conditionalFormatting sqref="F11">
    <cfRule type="expression" priority="485" dxfId="0" stopIfTrue="1">
      <formula>$F11&gt;($E11-$D11+0.5)</formula>
    </cfRule>
  </conditionalFormatting>
  <conditionalFormatting sqref="D12:D14">
    <cfRule type="expression" priority="479" dxfId="0" stopIfTrue="1">
      <formula>AND($D12&gt;0,OR($D12&lt;$Q$2,$D12&gt;$R$2))</formula>
    </cfRule>
  </conditionalFormatting>
  <conditionalFormatting sqref="E12:E14">
    <cfRule type="expression" priority="480" dxfId="0" stopIfTrue="1">
      <formula>AND($E12&gt;0,OR($E12&lt;$Q$2,$E12&gt;$R$2))</formula>
    </cfRule>
  </conditionalFormatting>
  <conditionalFormatting sqref="F12:F14">
    <cfRule type="expression" priority="481" dxfId="0" stopIfTrue="1">
      <formula>$F12&gt;($E12-$D12+0.5)</formula>
    </cfRule>
  </conditionalFormatting>
  <conditionalFormatting sqref="M13">
    <cfRule type="cellIs" priority="478" dxfId="0" operator="greaterThan" stopIfTrue="1">
      <formula>750</formula>
    </cfRule>
  </conditionalFormatting>
  <conditionalFormatting sqref="M14">
    <cfRule type="cellIs" priority="477" dxfId="0" operator="greaterThan" stopIfTrue="1">
      <formula>750</formula>
    </cfRule>
  </conditionalFormatting>
  <conditionalFormatting sqref="D15:D20">
    <cfRule type="expression" priority="474" dxfId="0" stopIfTrue="1">
      <formula>AND($D15&gt;0,OR($D15&lt;$Q$2,$D15&gt;$R$2))</formula>
    </cfRule>
  </conditionalFormatting>
  <conditionalFormatting sqref="E15:E20">
    <cfRule type="expression" priority="475" dxfId="0" stopIfTrue="1">
      <formula>AND($E15&gt;0,OR($E15&lt;$Q$2,$E15&gt;$R$2))</formula>
    </cfRule>
  </conditionalFormatting>
  <conditionalFormatting sqref="F15:F16">
    <cfRule type="expression" priority="476" dxfId="0" stopIfTrue="1">
      <formula>$F15&gt;($E15-$D15+0.5)</formula>
    </cfRule>
  </conditionalFormatting>
  <conditionalFormatting sqref="F17">
    <cfRule type="expression" priority="473" dxfId="0" stopIfTrue="1">
      <formula>$F17&gt;($E17-$D17+0.5)</formula>
    </cfRule>
  </conditionalFormatting>
  <conditionalFormatting sqref="F18:F20">
    <cfRule type="expression" priority="472" dxfId="0" stopIfTrue="1">
      <formula>$F18&gt;($E18-$D18+0.5)</formula>
    </cfRule>
  </conditionalFormatting>
  <conditionalFormatting sqref="D22">
    <cfRule type="expression" priority="469" dxfId="0" stopIfTrue="1">
      <formula>AND($D22&gt;0,OR($D22&lt;$Q$2,$D22&gt;$R$2))</formula>
    </cfRule>
  </conditionalFormatting>
  <conditionalFormatting sqref="E22">
    <cfRule type="expression" priority="470" dxfId="0" stopIfTrue="1">
      <formula>AND($E22&gt;0,OR($E22&lt;$Q$2,$E22&gt;$R$2))</formula>
    </cfRule>
  </conditionalFormatting>
  <conditionalFormatting sqref="F22">
    <cfRule type="expression" priority="471" dxfId="0" stopIfTrue="1">
      <formula>$F22&gt;($E22-$D22+0.5)</formula>
    </cfRule>
  </conditionalFormatting>
  <conditionalFormatting sqref="D22">
    <cfRule type="expression" priority="467" dxfId="0" stopIfTrue="1">
      <formula>AND($D22&gt;0,OR($D22&lt;$Q$2,$D22&gt;$R$2))</formula>
    </cfRule>
  </conditionalFormatting>
  <conditionalFormatting sqref="E22">
    <cfRule type="expression" priority="468" dxfId="0" stopIfTrue="1">
      <formula>AND($E22&gt;0,OR($E22&lt;$Q$2,$E22&gt;$R$2))</formula>
    </cfRule>
  </conditionalFormatting>
  <conditionalFormatting sqref="F22">
    <cfRule type="expression" priority="466" dxfId="0" stopIfTrue="1">
      <formula>$F22&gt;($E22-$D22+0.5)</formula>
    </cfRule>
  </conditionalFormatting>
  <conditionalFormatting sqref="M23">
    <cfRule type="cellIs" priority="465" dxfId="0" operator="greaterThan" stopIfTrue="1">
      <formula>750</formula>
    </cfRule>
  </conditionalFormatting>
  <conditionalFormatting sqref="D23">
    <cfRule type="expression" priority="462" dxfId="0" stopIfTrue="1">
      <formula>AND($D23&gt;0,OR($D23&lt;$Q$2,$D23&gt;$R$2))</formula>
    </cfRule>
  </conditionalFormatting>
  <conditionalFormatting sqref="E23">
    <cfRule type="expression" priority="463" dxfId="0" stopIfTrue="1">
      <formula>AND($E23&gt;0,OR($E23&lt;$Q$2,$E23&gt;$R$2))</formula>
    </cfRule>
  </conditionalFormatting>
  <conditionalFormatting sqref="F23">
    <cfRule type="expression" priority="464" dxfId="0" stopIfTrue="1">
      <formula>$F23&gt;($E23-$D23+0.5)</formula>
    </cfRule>
  </conditionalFormatting>
  <conditionalFormatting sqref="D23">
    <cfRule type="expression" priority="460" dxfId="0" stopIfTrue="1">
      <formula>AND($D23&gt;0,OR($D23&lt;$Q$2,$D23&gt;$R$2))</formula>
    </cfRule>
  </conditionalFormatting>
  <conditionalFormatting sqref="E23">
    <cfRule type="expression" priority="461" dxfId="0" stopIfTrue="1">
      <formula>AND($E23&gt;0,OR($E23&lt;$Q$2,$E23&gt;$R$2))</formula>
    </cfRule>
  </conditionalFormatting>
  <conditionalFormatting sqref="F23">
    <cfRule type="expression" priority="459" dxfId="0" stopIfTrue="1">
      <formula>$F23&gt;($E23-$D23+0.5)</formula>
    </cfRule>
  </conditionalFormatting>
  <conditionalFormatting sqref="M24:M29">
    <cfRule type="cellIs" priority="458" dxfId="0" operator="greaterThan" stopIfTrue="1">
      <formula>750</formula>
    </cfRule>
  </conditionalFormatting>
  <conditionalFormatting sqref="D24:D29">
    <cfRule type="expression" priority="455" dxfId="0" stopIfTrue="1">
      <formula>AND($D24&gt;0,OR($D24&lt;$Q$2,$D24&gt;$R$2))</formula>
    </cfRule>
  </conditionalFormatting>
  <conditionalFormatting sqref="E24:E29">
    <cfRule type="expression" priority="456" dxfId="0" stopIfTrue="1">
      <formula>AND($E24&gt;0,OR($E24&lt;$Q$2,$E24&gt;$R$2))</formula>
    </cfRule>
  </conditionalFormatting>
  <conditionalFormatting sqref="F24:F29">
    <cfRule type="expression" priority="457" dxfId="0" stopIfTrue="1">
      <formula>$F24&gt;($E24-$D24+0.5)</formula>
    </cfRule>
  </conditionalFormatting>
  <conditionalFormatting sqref="D24:D29">
    <cfRule type="expression" priority="453" dxfId="0" stopIfTrue="1">
      <formula>AND($D24&gt;0,OR($D24&lt;$Q$2,$D24&gt;$R$2))</formula>
    </cfRule>
  </conditionalFormatting>
  <conditionalFormatting sqref="E24:E29">
    <cfRule type="expression" priority="454" dxfId="0" stopIfTrue="1">
      <formula>AND($E24&gt;0,OR($E24&lt;$Q$2,$E24&gt;$R$2))</formula>
    </cfRule>
  </conditionalFormatting>
  <conditionalFormatting sqref="F24:F29">
    <cfRule type="expression" priority="452" dxfId="0" stopIfTrue="1">
      <formula>$F24&gt;($E24-$D24+0.5)</formula>
    </cfRule>
  </conditionalFormatting>
  <conditionalFormatting sqref="D31:D32">
    <cfRule type="expression" priority="449" dxfId="0" stopIfTrue="1">
      <formula>AND($D31&gt;0,OR($D31&lt;$Q$2,$D31&gt;$R$2))</formula>
    </cfRule>
  </conditionalFormatting>
  <conditionalFormatting sqref="E31:E32">
    <cfRule type="expression" priority="450" dxfId="0" stopIfTrue="1">
      <formula>AND($E31&gt;0,OR($E31&lt;$Q$2,$E31&gt;$R$2))</formula>
    </cfRule>
  </conditionalFormatting>
  <conditionalFormatting sqref="F31:F32">
    <cfRule type="expression" priority="451" dxfId="0" stopIfTrue="1">
      <formula>$F31&gt;($E31-$D31+0.5)</formula>
    </cfRule>
  </conditionalFormatting>
  <conditionalFormatting sqref="D31:D32">
    <cfRule type="expression" priority="446" dxfId="0" stopIfTrue="1">
      <formula>AND($D31&gt;0,OR($D31&lt;$Q$2,$D31&gt;$R$2))</formula>
    </cfRule>
  </conditionalFormatting>
  <conditionalFormatting sqref="E31:E32">
    <cfRule type="expression" priority="447" dxfId="0" stopIfTrue="1">
      <formula>AND($E31&gt;0,OR($E31&lt;$Q$2,$E31&gt;$R$2))</formula>
    </cfRule>
  </conditionalFormatting>
  <conditionalFormatting sqref="F31:F32">
    <cfRule type="expression" priority="448" dxfId="0" stopIfTrue="1">
      <formula>$F31&gt;($E31-$D31+0.5)</formula>
    </cfRule>
  </conditionalFormatting>
  <conditionalFormatting sqref="D31:D32">
    <cfRule type="expression" priority="444" dxfId="0" stopIfTrue="1">
      <formula>AND($D31&gt;0,OR($D31&lt;$Q$2,$D31&gt;$R$2))</formula>
    </cfRule>
  </conditionalFormatting>
  <conditionalFormatting sqref="E31:E32">
    <cfRule type="expression" priority="445" dxfId="0" stopIfTrue="1">
      <formula>AND($E31&gt;0,OR($E31&lt;$Q$2,$E31&gt;$R$2))</formula>
    </cfRule>
  </conditionalFormatting>
  <conditionalFormatting sqref="F31:F32">
    <cfRule type="expression" priority="443" dxfId="0" stopIfTrue="1">
      <formula>$F31&gt;($E31-$D31+0.5)</formula>
    </cfRule>
  </conditionalFormatting>
  <conditionalFormatting sqref="M33:M35">
    <cfRule type="cellIs" priority="439" dxfId="0" operator="greaterThan" stopIfTrue="1">
      <formula>750</formula>
    </cfRule>
  </conditionalFormatting>
  <conditionalFormatting sqref="D34:D35">
    <cfRule type="expression" priority="440" dxfId="0" stopIfTrue="1">
      <formula>AND($D34&gt;0,OR($D34&lt;$Q$2,$D34&gt;$R$2))</formula>
    </cfRule>
  </conditionalFormatting>
  <conditionalFormatting sqref="E34:E35">
    <cfRule type="expression" priority="441" dxfId="0" stopIfTrue="1">
      <formula>AND($E34&gt;0,OR($E34&lt;$Q$2,$E34&gt;$R$2))</formula>
    </cfRule>
  </conditionalFormatting>
  <conditionalFormatting sqref="F34:F35">
    <cfRule type="expression" priority="442" dxfId="0" stopIfTrue="1">
      <formula>$F34&gt;($E34-$D34+0.5)</formula>
    </cfRule>
  </conditionalFormatting>
  <conditionalFormatting sqref="D33:D35">
    <cfRule type="expression" priority="436" dxfId="0" stopIfTrue="1">
      <formula>AND($D33&gt;0,OR($D33&lt;$Q$2,$D33&gt;$R$2))</formula>
    </cfRule>
  </conditionalFormatting>
  <conditionalFormatting sqref="E33:E35">
    <cfRule type="expression" priority="437" dxfId="0" stopIfTrue="1">
      <formula>AND($E33&gt;0,OR($E33&lt;$Q$2,$E33&gt;$R$2))</formula>
    </cfRule>
  </conditionalFormatting>
  <conditionalFormatting sqref="F33:F35">
    <cfRule type="expression" priority="438" dxfId="0" stopIfTrue="1">
      <formula>$F33&gt;($E33-$D33+0.5)</formula>
    </cfRule>
  </conditionalFormatting>
  <conditionalFormatting sqref="D33:D35">
    <cfRule type="expression" priority="433" dxfId="0" stopIfTrue="1">
      <formula>AND($D33&gt;0,OR($D33&lt;$Q$2,$D33&gt;$R$2))</formula>
    </cfRule>
  </conditionalFormatting>
  <conditionalFormatting sqref="E33:E35">
    <cfRule type="expression" priority="434" dxfId="0" stopIfTrue="1">
      <formula>AND($E33&gt;0,OR($E33&lt;$Q$2,$E33&gt;$R$2))</formula>
    </cfRule>
  </conditionalFormatting>
  <conditionalFormatting sqref="F33:F35">
    <cfRule type="expression" priority="435" dxfId="0" stopIfTrue="1">
      <formula>$F33&gt;($E33-$D33+0.5)</formula>
    </cfRule>
  </conditionalFormatting>
  <conditionalFormatting sqref="D33:D35">
    <cfRule type="expression" priority="431" dxfId="0" stopIfTrue="1">
      <formula>AND($D33&gt;0,OR($D33&lt;$Q$2,$D33&gt;$R$2))</formula>
    </cfRule>
  </conditionalFormatting>
  <conditionalFormatting sqref="E33:E35">
    <cfRule type="expression" priority="432" dxfId="0" stopIfTrue="1">
      <formula>AND($E33&gt;0,OR($E33&lt;$Q$2,$E33&gt;$R$2))</formula>
    </cfRule>
  </conditionalFormatting>
  <conditionalFormatting sqref="F33:F35">
    <cfRule type="expression" priority="430" dxfId="0" stopIfTrue="1">
      <formula>$F33&gt;($E33-$D33+0.5)</formula>
    </cfRule>
  </conditionalFormatting>
  <conditionalFormatting sqref="M36">
    <cfRule type="cellIs" priority="426" dxfId="0" operator="greaterThan" stopIfTrue="1">
      <formula>750</formula>
    </cfRule>
  </conditionalFormatting>
  <conditionalFormatting sqref="D36">
    <cfRule type="expression" priority="427" dxfId="0" stopIfTrue="1">
      <formula>AND($D36&gt;0,OR($D36&lt;$Q$2,$D36&gt;$R$2))</formula>
    </cfRule>
  </conditionalFormatting>
  <conditionalFormatting sqref="E36">
    <cfRule type="expression" priority="428" dxfId="0" stopIfTrue="1">
      <formula>AND($E36&gt;0,OR($E36&lt;$Q$2,$E36&gt;$R$2))</formula>
    </cfRule>
  </conditionalFormatting>
  <conditionalFormatting sqref="F36">
    <cfRule type="expression" priority="429" dxfId="0" stopIfTrue="1">
      <formula>$F36&gt;($E36-$D36+0.5)</formula>
    </cfRule>
  </conditionalFormatting>
  <conditionalFormatting sqref="M36">
    <cfRule type="cellIs" priority="422" dxfId="0" operator="greaterThan" stopIfTrue="1">
      <formula>750</formula>
    </cfRule>
  </conditionalFormatting>
  <conditionalFormatting sqref="D36">
    <cfRule type="expression" priority="423" dxfId="0" stopIfTrue="1">
      <formula>AND($D36&gt;0,OR($D36&lt;$Q$2,$D36&gt;$R$2))</formula>
    </cfRule>
  </conditionalFormatting>
  <conditionalFormatting sqref="E36">
    <cfRule type="expression" priority="424" dxfId="0" stopIfTrue="1">
      <formula>AND($E36&gt;0,OR($E36&lt;$Q$2,$E36&gt;$R$2))</formula>
    </cfRule>
  </conditionalFormatting>
  <conditionalFormatting sqref="F36">
    <cfRule type="expression" priority="425" dxfId="0" stopIfTrue="1">
      <formula>$F36&gt;($E36-$D36+0.5)</formula>
    </cfRule>
  </conditionalFormatting>
  <conditionalFormatting sqref="D36">
    <cfRule type="expression" priority="419" dxfId="0" stopIfTrue="1">
      <formula>AND($D36&gt;0,OR($D36&lt;$Q$2,$D36&gt;$R$2))</formula>
    </cfRule>
  </conditionalFormatting>
  <conditionalFormatting sqref="E36">
    <cfRule type="expression" priority="420" dxfId="0" stopIfTrue="1">
      <formula>AND($E36&gt;0,OR($E36&lt;$Q$2,$E36&gt;$R$2))</formula>
    </cfRule>
  </conditionalFormatting>
  <conditionalFormatting sqref="F36">
    <cfRule type="expression" priority="421" dxfId="0" stopIfTrue="1">
      <formula>$F36&gt;($E36-$D36+0.5)</formula>
    </cfRule>
  </conditionalFormatting>
  <conditionalFormatting sqref="D36">
    <cfRule type="expression" priority="416" dxfId="0" stopIfTrue="1">
      <formula>AND($D36&gt;0,OR($D36&lt;$Q$2,$D36&gt;$R$2))</formula>
    </cfRule>
  </conditionalFormatting>
  <conditionalFormatting sqref="E36">
    <cfRule type="expression" priority="417" dxfId="0" stopIfTrue="1">
      <formula>AND($E36&gt;0,OR($E36&lt;$Q$2,$E36&gt;$R$2))</formula>
    </cfRule>
  </conditionalFormatting>
  <conditionalFormatting sqref="F36">
    <cfRule type="expression" priority="418" dxfId="0" stopIfTrue="1">
      <formula>$F36&gt;($E36-$D36+0.5)</formula>
    </cfRule>
  </conditionalFormatting>
  <conditionalFormatting sqref="D36">
    <cfRule type="expression" priority="414" dxfId="0" stopIfTrue="1">
      <formula>AND($D36&gt;0,OR($D36&lt;$Q$2,$D36&gt;$R$2))</formula>
    </cfRule>
  </conditionalFormatting>
  <conditionalFormatting sqref="E36">
    <cfRule type="expression" priority="415" dxfId="0" stopIfTrue="1">
      <formula>AND($E36&gt;0,OR($E36&lt;$Q$2,$E36&gt;$R$2))</formula>
    </cfRule>
  </conditionalFormatting>
  <conditionalFormatting sqref="F36">
    <cfRule type="expression" priority="413" dxfId="0" stopIfTrue="1">
      <formula>$F36&gt;($E36-$D36+0.5)</formula>
    </cfRule>
  </conditionalFormatting>
  <conditionalFormatting sqref="M37">
    <cfRule type="cellIs" priority="409" dxfId="0" operator="greaterThan" stopIfTrue="1">
      <formula>750</formula>
    </cfRule>
  </conditionalFormatting>
  <conditionalFormatting sqref="D37">
    <cfRule type="expression" priority="410" dxfId="0" stopIfTrue="1">
      <formula>AND($D37&gt;0,OR($D37&lt;$Q$2,$D37&gt;$R$2))</formula>
    </cfRule>
  </conditionalFormatting>
  <conditionalFormatting sqref="E37">
    <cfRule type="expression" priority="411" dxfId="0" stopIfTrue="1">
      <formula>AND($E37&gt;0,OR($E37&lt;$Q$2,$E37&gt;$R$2))</formula>
    </cfRule>
  </conditionalFormatting>
  <conditionalFormatting sqref="F37">
    <cfRule type="expression" priority="412" dxfId="0" stopIfTrue="1">
      <formula>$F37&gt;($E37-$D37+0.5)</formula>
    </cfRule>
  </conditionalFormatting>
  <conditionalFormatting sqref="M37">
    <cfRule type="cellIs" priority="405" dxfId="0" operator="greaterThan" stopIfTrue="1">
      <formula>750</formula>
    </cfRule>
  </conditionalFormatting>
  <conditionalFormatting sqref="D37">
    <cfRule type="expression" priority="406" dxfId="0" stopIfTrue="1">
      <formula>AND($D37&gt;0,OR($D37&lt;$Q$2,$D37&gt;$R$2))</formula>
    </cfRule>
  </conditionalFormatting>
  <conditionalFormatting sqref="E37">
    <cfRule type="expression" priority="407" dxfId="0" stopIfTrue="1">
      <formula>AND($E37&gt;0,OR($E37&lt;$Q$2,$E37&gt;$R$2))</formula>
    </cfRule>
  </conditionalFormatting>
  <conditionalFormatting sqref="F37">
    <cfRule type="expression" priority="408" dxfId="0" stopIfTrue="1">
      <formula>$F37&gt;($E37-$D37+0.5)</formula>
    </cfRule>
  </conditionalFormatting>
  <conditionalFormatting sqref="D37">
    <cfRule type="expression" priority="402" dxfId="0" stopIfTrue="1">
      <formula>AND($D37&gt;0,OR($D37&lt;$Q$2,$D37&gt;$R$2))</formula>
    </cfRule>
  </conditionalFormatting>
  <conditionalFormatting sqref="E37">
    <cfRule type="expression" priority="403" dxfId="0" stopIfTrue="1">
      <formula>AND($E37&gt;0,OR($E37&lt;$Q$2,$E37&gt;$R$2))</formula>
    </cfRule>
  </conditionalFormatting>
  <conditionalFormatting sqref="F37">
    <cfRule type="expression" priority="404" dxfId="0" stopIfTrue="1">
      <formula>$F37&gt;($E37-$D37+0.5)</formula>
    </cfRule>
  </conditionalFormatting>
  <conditionalFormatting sqref="D37">
    <cfRule type="expression" priority="399" dxfId="0" stopIfTrue="1">
      <formula>AND($D37&gt;0,OR($D37&lt;$Q$2,$D37&gt;$R$2))</formula>
    </cfRule>
  </conditionalFormatting>
  <conditionalFormatting sqref="E37">
    <cfRule type="expression" priority="400" dxfId="0" stopIfTrue="1">
      <formula>AND($E37&gt;0,OR($E37&lt;$Q$2,$E37&gt;$R$2))</formula>
    </cfRule>
  </conditionalFormatting>
  <conditionalFormatting sqref="F37">
    <cfRule type="expression" priority="401" dxfId="0" stopIfTrue="1">
      <formula>$F37&gt;($E37-$D37+0.5)</formula>
    </cfRule>
  </conditionalFormatting>
  <conditionalFormatting sqref="D37">
    <cfRule type="expression" priority="397" dxfId="0" stopIfTrue="1">
      <formula>AND($D37&gt;0,OR($D37&lt;$Q$2,$D37&gt;$R$2))</formula>
    </cfRule>
  </conditionalFormatting>
  <conditionalFormatting sqref="E37">
    <cfRule type="expression" priority="398" dxfId="0" stopIfTrue="1">
      <formula>AND($E37&gt;0,OR($E37&lt;$Q$2,$E37&gt;$R$2))</formula>
    </cfRule>
  </conditionalFormatting>
  <conditionalFormatting sqref="F37">
    <cfRule type="expression" priority="396" dxfId="0" stopIfTrue="1">
      <formula>$F37&gt;($E37-$D37+0.5)</formula>
    </cfRule>
  </conditionalFormatting>
  <conditionalFormatting sqref="M38">
    <cfRule type="cellIs" priority="392" dxfId="0" operator="greaterThan" stopIfTrue="1">
      <formula>750</formula>
    </cfRule>
  </conditionalFormatting>
  <conditionalFormatting sqref="D38">
    <cfRule type="expression" priority="393" dxfId="0" stopIfTrue="1">
      <formula>AND($D38&gt;0,OR($D38&lt;$Q$2,$D38&gt;$R$2))</formula>
    </cfRule>
  </conditionalFormatting>
  <conditionalFormatting sqref="E38">
    <cfRule type="expression" priority="394" dxfId="0" stopIfTrue="1">
      <formula>AND($E38&gt;0,OR($E38&lt;$Q$2,$E38&gt;$R$2))</formula>
    </cfRule>
  </conditionalFormatting>
  <conditionalFormatting sqref="F38">
    <cfRule type="expression" priority="395" dxfId="0" stopIfTrue="1">
      <formula>$F38&gt;($E38-$D38+0.5)</formula>
    </cfRule>
  </conditionalFormatting>
  <conditionalFormatting sqref="M38">
    <cfRule type="cellIs" priority="388" dxfId="0" operator="greaterThan" stopIfTrue="1">
      <formula>750</formula>
    </cfRule>
  </conditionalFormatting>
  <conditionalFormatting sqref="D38">
    <cfRule type="expression" priority="389" dxfId="0" stopIfTrue="1">
      <formula>AND($D38&gt;0,OR($D38&lt;$Q$2,$D38&gt;$R$2))</formula>
    </cfRule>
  </conditionalFormatting>
  <conditionalFormatting sqref="E38">
    <cfRule type="expression" priority="390" dxfId="0" stopIfTrue="1">
      <formula>AND($E38&gt;0,OR($E38&lt;$Q$2,$E38&gt;$R$2))</formula>
    </cfRule>
  </conditionalFormatting>
  <conditionalFormatting sqref="F38">
    <cfRule type="expression" priority="391" dxfId="0" stopIfTrue="1">
      <formula>$F38&gt;($E38-$D38+0.5)</formula>
    </cfRule>
  </conditionalFormatting>
  <conditionalFormatting sqref="D38">
    <cfRule type="expression" priority="385" dxfId="0" stopIfTrue="1">
      <formula>AND($D38&gt;0,OR($D38&lt;$Q$2,$D38&gt;$R$2))</formula>
    </cfRule>
  </conditionalFormatting>
  <conditionalFormatting sqref="E38">
    <cfRule type="expression" priority="386" dxfId="0" stopIfTrue="1">
      <formula>AND($E38&gt;0,OR($E38&lt;$Q$2,$E38&gt;$R$2))</formula>
    </cfRule>
  </conditionalFormatting>
  <conditionalFormatting sqref="F38">
    <cfRule type="expression" priority="387" dxfId="0" stopIfTrue="1">
      <formula>$F38&gt;($E38-$D38+0.5)</formula>
    </cfRule>
  </conditionalFormatting>
  <conditionalFormatting sqref="D38">
    <cfRule type="expression" priority="382" dxfId="0" stopIfTrue="1">
      <formula>AND($D38&gt;0,OR($D38&lt;$Q$2,$D38&gt;$R$2))</formula>
    </cfRule>
  </conditionalFormatting>
  <conditionalFormatting sqref="E38">
    <cfRule type="expression" priority="383" dxfId="0" stopIfTrue="1">
      <formula>AND($E38&gt;0,OR($E38&lt;$Q$2,$E38&gt;$R$2))</formula>
    </cfRule>
  </conditionalFormatting>
  <conditionalFormatting sqref="F38">
    <cfRule type="expression" priority="384" dxfId="0" stopIfTrue="1">
      <formula>$F38&gt;($E38-$D38+0.5)</formula>
    </cfRule>
  </conditionalFormatting>
  <conditionalFormatting sqref="D38">
    <cfRule type="expression" priority="380" dxfId="0" stopIfTrue="1">
      <formula>AND($D38&gt;0,OR($D38&lt;$Q$2,$D38&gt;$R$2))</formula>
    </cfRule>
  </conditionalFormatting>
  <conditionalFormatting sqref="E38">
    <cfRule type="expression" priority="381" dxfId="0" stopIfTrue="1">
      <formula>AND($E38&gt;0,OR($E38&lt;$Q$2,$E38&gt;$R$2))</formula>
    </cfRule>
  </conditionalFormatting>
  <conditionalFormatting sqref="F38">
    <cfRule type="expression" priority="379" dxfId="0" stopIfTrue="1">
      <formula>$F38&gt;($E38-$D38+0.5)</formula>
    </cfRule>
  </conditionalFormatting>
  <conditionalFormatting sqref="M39">
    <cfRule type="cellIs" priority="375" dxfId="0" operator="greaterThan" stopIfTrue="1">
      <formula>750</formula>
    </cfRule>
  </conditionalFormatting>
  <conditionalFormatting sqref="D39">
    <cfRule type="expression" priority="376" dxfId="0" stopIfTrue="1">
      <formula>AND($D39&gt;0,OR($D39&lt;$Q$2,$D39&gt;$R$2))</formula>
    </cfRule>
  </conditionalFormatting>
  <conditionalFormatting sqref="E39">
    <cfRule type="expression" priority="377" dxfId="0" stopIfTrue="1">
      <formula>AND($E39&gt;0,OR($E39&lt;$Q$2,$E39&gt;$R$2))</formula>
    </cfRule>
  </conditionalFormatting>
  <conditionalFormatting sqref="F39">
    <cfRule type="expression" priority="378" dxfId="0" stopIfTrue="1">
      <formula>$F39&gt;($E39-$D39+0.5)</formula>
    </cfRule>
  </conditionalFormatting>
  <conditionalFormatting sqref="M39">
    <cfRule type="cellIs" priority="371" dxfId="0" operator="greaterThan" stopIfTrue="1">
      <formula>750</formula>
    </cfRule>
  </conditionalFormatting>
  <conditionalFormatting sqref="D39">
    <cfRule type="expression" priority="372" dxfId="0" stopIfTrue="1">
      <formula>AND($D39&gt;0,OR($D39&lt;$Q$2,$D39&gt;$R$2))</formula>
    </cfRule>
  </conditionalFormatting>
  <conditionalFormatting sqref="E39">
    <cfRule type="expression" priority="373" dxfId="0" stopIfTrue="1">
      <formula>AND($E39&gt;0,OR($E39&lt;$Q$2,$E39&gt;$R$2))</formula>
    </cfRule>
  </conditionalFormatting>
  <conditionalFormatting sqref="F39">
    <cfRule type="expression" priority="374" dxfId="0" stopIfTrue="1">
      <formula>$F39&gt;($E39-$D39+0.5)</formula>
    </cfRule>
  </conditionalFormatting>
  <conditionalFormatting sqref="D39">
    <cfRule type="expression" priority="368" dxfId="0" stopIfTrue="1">
      <formula>AND($D39&gt;0,OR($D39&lt;$Q$2,$D39&gt;$R$2))</formula>
    </cfRule>
  </conditionalFormatting>
  <conditionalFormatting sqref="E39">
    <cfRule type="expression" priority="369" dxfId="0" stopIfTrue="1">
      <formula>AND($E39&gt;0,OR($E39&lt;$Q$2,$E39&gt;$R$2))</formula>
    </cfRule>
  </conditionalFormatting>
  <conditionalFormatting sqref="F39">
    <cfRule type="expression" priority="370" dxfId="0" stopIfTrue="1">
      <formula>$F39&gt;($E39-$D39+0.5)</formula>
    </cfRule>
  </conditionalFormatting>
  <conditionalFormatting sqref="D39">
    <cfRule type="expression" priority="365" dxfId="0" stopIfTrue="1">
      <formula>AND($D39&gt;0,OR($D39&lt;$Q$2,$D39&gt;$R$2))</formula>
    </cfRule>
  </conditionalFormatting>
  <conditionalFormatting sqref="E39">
    <cfRule type="expression" priority="366" dxfId="0" stopIfTrue="1">
      <formula>AND($E39&gt;0,OR($E39&lt;$Q$2,$E39&gt;$R$2))</formula>
    </cfRule>
  </conditionalFormatting>
  <conditionalFormatting sqref="F39">
    <cfRule type="expression" priority="367" dxfId="0" stopIfTrue="1">
      <formula>$F39&gt;($E39-$D39+0.5)</formula>
    </cfRule>
  </conditionalFormatting>
  <conditionalFormatting sqref="D39">
    <cfRule type="expression" priority="363" dxfId="0" stopIfTrue="1">
      <formula>AND($D39&gt;0,OR($D39&lt;$Q$2,$D39&gt;$R$2))</formula>
    </cfRule>
  </conditionalFormatting>
  <conditionalFormatting sqref="E39">
    <cfRule type="expression" priority="364" dxfId="0" stopIfTrue="1">
      <formula>AND($E39&gt;0,OR($E39&lt;$Q$2,$E39&gt;$R$2))</formula>
    </cfRule>
  </conditionalFormatting>
  <conditionalFormatting sqref="F39">
    <cfRule type="expression" priority="362" dxfId="0" stopIfTrue="1">
      <formula>$F39&gt;($E39-$D39+0.5)</formula>
    </cfRule>
  </conditionalFormatting>
  <conditionalFormatting sqref="M40">
    <cfRule type="cellIs" priority="358" dxfId="0" operator="greaterThan" stopIfTrue="1">
      <formula>750</formula>
    </cfRule>
  </conditionalFormatting>
  <conditionalFormatting sqref="D40">
    <cfRule type="expression" priority="359" dxfId="0" stopIfTrue="1">
      <formula>AND($D40&gt;0,OR($D40&lt;$Q$2,$D40&gt;$R$2))</formula>
    </cfRule>
  </conditionalFormatting>
  <conditionalFormatting sqref="E40">
    <cfRule type="expression" priority="360" dxfId="0" stopIfTrue="1">
      <formula>AND($E40&gt;0,OR($E40&lt;$Q$2,$E40&gt;$R$2))</formula>
    </cfRule>
  </conditionalFormatting>
  <conditionalFormatting sqref="F40">
    <cfRule type="expression" priority="361" dxfId="0" stopIfTrue="1">
      <formula>$F40&gt;($E40-$D40+0.5)</formula>
    </cfRule>
  </conditionalFormatting>
  <conditionalFormatting sqref="M40">
    <cfRule type="cellIs" priority="354" dxfId="0" operator="greaterThan" stopIfTrue="1">
      <formula>750</formula>
    </cfRule>
  </conditionalFormatting>
  <conditionalFormatting sqref="D40">
    <cfRule type="expression" priority="355" dxfId="0" stopIfTrue="1">
      <formula>AND($D40&gt;0,OR($D40&lt;$Q$2,$D40&gt;$R$2))</formula>
    </cfRule>
  </conditionalFormatting>
  <conditionalFormatting sqref="E40">
    <cfRule type="expression" priority="356" dxfId="0" stopIfTrue="1">
      <formula>AND($E40&gt;0,OR($E40&lt;$Q$2,$E40&gt;$R$2))</formula>
    </cfRule>
  </conditionalFormatting>
  <conditionalFormatting sqref="F40">
    <cfRule type="expression" priority="357" dxfId="0" stopIfTrue="1">
      <formula>$F40&gt;($E40-$D40+0.5)</formula>
    </cfRule>
  </conditionalFormatting>
  <conditionalFormatting sqref="D40">
    <cfRule type="expression" priority="351" dxfId="0" stopIfTrue="1">
      <formula>AND($D40&gt;0,OR($D40&lt;$Q$2,$D40&gt;$R$2))</formula>
    </cfRule>
  </conditionalFormatting>
  <conditionalFormatting sqref="E40">
    <cfRule type="expression" priority="352" dxfId="0" stopIfTrue="1">
      <formula>AND($E40&gt;0,OR($E40&lt;$Q$2,$E40&gt;$R$2))</formula>
    </cfRule>
  </conditionalFormatting>
  <conditionalFormatting sqref="F40">
    <cfRule type="expression" priority="353" dxfId="0" stopIfTrue="1">
      <formula>$F40&gt;($E40-$D40+0.5)</formula>
    </cfRule>
  </conditionalFormatting>
  <conditionalFormatting sqref="D40">
    <cfRule type="expression" priority="348" dxfId="0" stopIfTrue="1">
      <formula>AND($D40&gt;0,OR($D40&lt;$Q$2,$D40&gt;$R$2))</formula>
    </cfRule>
  </conditionalFormatting>
  <conditionalFormatting sqref="E40">
    <cfRule type="expression" priority="349" dxfId="0" stopIfTrue="1">
      <formula>AND($E40&gt;0,OR($E40&lt;$Q$2,$E40&gt;$R$2))</formula>
    </cfRule>
  </conditionalFormatting>
  <conditionalFormatting sqref="F40">
    <cfRule type="expression" priority="350" dxfId="0" stopIfTrue="1">
      <formula>$F40&gt;($E40-$D40+0.5)</formula>
    </cfRule>
  </conditionalFormatting>
  <conditionalFormatting sqref="D40">
    <cfRule type="expression" priority="346" dxfId="0" stopIfTrue="1">
      <formula>AND($D40&gt;0,OR($D40&lt;$Q$2,$D40&gt;$R$2))</formula>
    </cfRule>
  </conditionalFormatting>
  <conditionalFormatting sqref="E40">
    <cfRule type="expression" priority="347" dxfId="0" stopIfTrue="1">
      <formula>AND($E40&gt;0,OR($E40&lt;$Q$2,$E40&gt;$R$2))</formula>
    </cfRule>
  </conditionalFormatting>
  <conditionalFormatting sqref="F40">
    <cfRule type="expression" priority="345" dxfId="0" stopIfTrue="1">
      <formula>$F40&gt;($E40-$D40+0.5)</formula>
    </cfRule>
  </conditionalFormatting>
  <conditionalFormatting sqref="M42">
    <cfRule type="cellIs" priority="341" dxfId="0" operator="greaterThan" stopIfTrue="1">
      <formula>750</formula>
    </cfRule>
  </conditionalFormatting>
  <conditionalFormatting sqref="D42">
    <cfRule type="expression" priority="342" dxfId="0" stopIfTrue="1">
      <formula>AND($D42&gt;0,OR($D42&lt;$Q$2,$D42&gt;$R$2))</formula>
    </cfRule>
  </conditionalFormatting>
  <conditionalFormatting sqref="E42">
    <cfRule type="expression" priority="343" dxfId="0" stopIfTrue="1">
      <formula>AND($E42&gt;0,OR($E42&lt;$Q$2,$E42&gt;$R$2))</formula>
    </cfRule>
  </conditionalFormatting>
  <conditionalFormatting sqref="F42">
    <cfRule type="expression" priority="344" dxfId="0" stopIfTrue="1">
      <formula>$F42&gt;($E42-$D42+0.5)</formula>
    </cfRule>
  </conditionalFormatting>
  <conditionalFormatting sqref="M42">
    <cfRule type="cellIs" priority="337" dxfId="0" operator="greaterThan" stopIfTrue="1">
      <formula>750</formula>
    </cfRule>
  </conditionalFormatting>
  <conditionalFormatting sqref="D42">
    <cfRule type="expression" priority="338" dxfId="0" stopIfTrue="1">
      <formula>AND($D42&gt;0,OR($D42&lt;$Q$2,$D42&gt;$R$2))</formula>
    </cfRule>
  </conditionalFormatting>
  <conditionalFormatting sqref="E42">
    <cfRule type="expression" priority="339" dxfId="0" stopIfTrue="1">
      <formula>AND($E42&gt;0,OR($E42&lt;$Q$2,$E42&gt;$R$2))</formula>
    </cfRule>
  </conditionalFormatting>
  <conditionalFormatting sqref="F42">
    <cfRule type="expression" priority="340" dxfId="0" stopIfTrue="1">
      <formula>$F42&gt;($E42-$D42+0.5)</formula>
    </cfRule>
  </conditionalFormatting>
  <conditionalFormatting sqref="D42">
    <cfRule type="expression" priority="334" dxfId="0" stopIfTrue="1">
      <formula>AND($D42&gt;0,OR($D42&lt;$Q$2,$D42&gt;$R$2))</formula>
    </cfRule>
  </conditionalFormatting>
  <conditionalFormatting sqref="E42">
    <cfRule type="expression" priority="335" dxfId="0" stopIfTrue="1">
      <formula>AND($E42&gt;0,OR($E42&lt;$Q$2,$E42&gt;$R$2))</formula>
    </cfRule>
  </conditionalFormatting>
  <conditionalFormatting sqref="F42">
    <cfRule type="expression" priority="336" dxfId="0" stopIfTrue="1">
      <formula>$F42&gt;($E42-$D42+0.5)</formula>
    </cfRule>
  </conditionalFormatting>
  <conditionalFormatting sqref="D42">
    <cfRule type="expression" priority="331" dxfId="0" stopIfTrue="1">
      <formula>AND($D42&gt;0,OR($D42&lt;$Q$2,$D42&gt;$R$2))</formula>
    </cfRule>
  </conditionalFormatting>
  <conditionalFormatting sqref="E42">
    <cfRule type="expression" priority="332" dxfId="0" stopIfTrue="1">
      <formula>AND($E42&gt;0,OR($E42&lt;$Q$2,$E42&gt;$R$2))</formula>
    </cfRule>
  </conditionalFormatting>
  <conditionalFormatting sqref="F42">
    <cfRule type="expression" priority="333" dxfId="0" stopIfTrue="1">
      <formula>$F42&gt;($E42-$D42+0.5)</formula>
    </cfRule>
  </conditionalFormatting>
  <conditionalFormatting sqref="D42">
    <cfRule type="expression" priority="329" dxfId="0" stopIfTrue="1">
      <formula>AND($D42&gt;0,OR($D42&lt;$Q$2,$D42&gt;$R$2))</formula>
    </cfRule>
  </conditionalFormatting>
  <conditionalFormatting sqref="E42">
    <cfRule type="expression" priority="330" dxfId="0" stopIfTrue="1">
      <formula>AND($E42&gt;0,OR($E42&lt;$Q$2,$E42&gt;$R$2))</formula>
    </cfRule>
  </conditionalFormatting>
  <conditionalFormatting sqref="F42">
    <cfRule type="expression" priority="328" dxfId="0" stopIfTrue="1">
      <formula>$F42&gt;($E42-$D42+0.5)</formula>
    </cfRule>
  </conditionalFormatting>
  <conditionalFormatting sqref="M43">
    <cfRule type="cellIs" priority="324" dxfId="0" operator="greaterThan" stopIfTrue="1">
      <formula>750</formula>
    </cfRule>
  </conditionalFormatting>
  <conditionalFormatting sqref="D43">
    <cfRule type="expression" priority="325" dxfId="0" stopIfTrue="1">
      <formula>AND($D43&gt;0,OR($D43&lt;$Q$2,$D43&gt;$R$2))</formula>
    </cfRule>
  </conditionalFormatting>
  <conditionalFormatting sqref="E43">
    <cfRule type="expression" priority="326" dxfId="0" stopIfTrue="1">
      <formula>AND($E43&gt;0,OR($E43&lt;$Q$2,$E43&gt;$R$2))</formula>
    </cfRule>
  </conditionalFormatting>
  <conditionalFormatting sqref="F43">
    <cfRule type="expression" priority="327" dxfId="0" stopIfTrue="1">
      <formula>$F43&gt;($E43-$D43+0.5)</formula>
    </cfRule>
  </conditionalFormatting>
  <conditionalFormatting sqref="M43">
    <cfRule type="cellIs" priority="320" dxfId="0" operator="greaterThan" stopIfTrue="1">
      <formula>750</formula>
    </cfRule>
  </conditionalFormatting>
  <conditionalFormatting sqref="D43">
    <cfRule type="expression" priority="321" dxfId="0" stopIfTrue="1">
      <formula>AND($D43&gt;0,OR($D43&lt;$Q$2,$D43&gt;$R$2))</formula>
    </cfRule>
  </conditionalFormatting>
  <conditionalFormatting sqref="E43">
    <cfRule type="expression" priority="322" dxfId="0" stopIfTrue="1">
      <formula>AND($E43&gt;0,OR($E43&lt;$Q$2,$E43&gt;$R$2))</formula>
    </cfRule>
  </conditionalFormatting>
  <conditionalFormatting sqref="F43">
    <cfRule type="expression" priority="323" dxfId="0" stopIfTrue="1">
      <formula>$F43&gt;($E43-$D43+0.5)</formula>
    </cfRule>
  </conditionalFormatting>
  <conditionalFormatting sqref="D43">
    <cfRule type="expression" priority="317" dxfId="0" stopIfTrue="1">
      <formula>AND($D43&gt;0,OR($D43&lt;$Q$2,$D43&gt;$R$2))</formula>
    </cfRule>
  </conditionalFormatting>
  <conditionalFormatting sqref="E43">
    <cfRule type="expression" priority="318" dxfId="0" stopIfTrue="1">
      <formula>AND($E43&gt;0,OR($E43&lt;$Q$2,$E43&gt;$R$2))</formula>
    </cfRule>
  </conditionalFormatting>
  <conditionalFormatting sqref="F43">
    <cfRule type="expression" priority="319" dxfId="0" stopIfTrue="1">
      <formula>$F43&gt;($E43-$D43+0.5)</formula>
    </cfRule>
  </conditionalFormatting>
  <conditionalFormatting sqref="D43">
    <cfRule type="expression" priority="314" dxfId="0" stopIfTrue="1">
      <formula>AND($D43&gt;0,OR($D43&lt;$Q$2,$D43&gt;$R$2))</formula>
    </cfRule>
  </conditionalFormatting>
  <conditionalFormatting sqref="E43">
    <cfRule type="expression" priority="315" dxfId="0" stopIfTrue="1">
      <formula>AND($E43&gt;0,OR($E43&lt;$Q$2,$E43&gt;$R$2))</formula>
    </cfRule>
  </conditionalFormatting>
  <conditionalFormatting sqref="F43">
    <cfRule type="expression" priority="316" dxfId="0" stopIfTrue="1">
      <formula>$F43&gt;($E43-$D43+0.5)</formula>
    </cfRule>
  </conditionalFormatting>
  <conditionalFormatting sqref="D43">
    <cfRule type="expression" priority="312" dxfId="0" stopIfTrue="1">
      <formula>AND($D43&gt;0,OR($D43&lt;$Q$2,$D43&gt;$R$2))</formula>
    </cfRule>
  </conditionalFormatting>
  <conditionalFormatting sqref="E43">
    <cfRule type="expression" priority="313" dxfId="0" stopIfTrue="1">
      <formula>AND($E43&gt;0,OR($E43&lt;$Q$2,$E43&gt;$R$2))</formula>
    </cfRule>
  </conditionalFormatting>
  <conditionalFormatting sqref="F43">
    <cfRule type="expression" priority="311" dxfId="0" stopIfTrue="1">
      <formula>$F43&gt;($E43-$D43+0.5)</formula>
    </cfRule>
  </conditionalFormatting>
  <conditionalFormatting sqref="M44:M45">
    <cfRule type="cellIs" priority="307" dxfId="0" operator="greaterThan" stopIfTrue="1">
      <formula>750</formula>
    </cfRule>
  </conditionalFormatting>
  <conditionalFormatting sqref="D44:D45">
    <cfRule type="expression" priority="308" dxfId="0" stopIfTrue="1">
      <formula>AND($D44&gt;0,OR($D44&lt;$Q$2,$D44&gt;$R$2))</formula>
    </cfRule>
  </conditionalFormatting>
  <conditionalFormatting sqref="E44:E45">
    <cfRule type="expression" priority="309" dxfId="0" stopIfTrue="1">
      <formula>AND($E44&gt;0,OR($E44&lt;$Q$2,$E44&gt;$R$2))</formula>
    </cfRule>
  </conditionalFormatting>
  <conditionalFormatting sqref="F44:F45">
    <cfRule type="expression" priority="310" dxfId="0" stopIfTrue="1">
      <formula>$F44&gt;($E44-$D44+0.5)</formula>
    </cfRule>
  </conditionalFormatting>
  <conditionalFormatting sqref="M44:M45">
    <cfRule type="cellIs" priority="303" dxfId="0" operator="greaterThan" stopIfTrue="1">
      <formula>750</formula>
    </cfRule>
  </conditionalFormatting>
  <conditionalFormatting sqref="D44:D45">
    <cfRule type="expression" priority="304" dxfId="0" stopIfTrue="1">
      <formula>AND($D44&gt;0,OR($D44&lt;$Q$2,$D44&gt;$R$2))</formula>
    </cfRule>
  </conditionalFormatting>
  <conditionalFormatting sqref="E44:E45">
    <cfRule type="expression" priority="305" dxfId="0" stopIfTrue="1">
      <formula>AND($E44&gt;0,OR($E44&lt;$Q$2,$E44&gt;$R$2))</formula>
    </cfRule>
  </conditionalFormatting>
  <conditionalFormatting sqref="F44:F45">
    <cfRule type="expression" priority="306" dxfId="0" stopIfTrue="1">
      <formula>$F44&gt;($E44-$D44+0.5)</formula>
    </cfRule>
  </conditionalFormatting>
  <conditionalFormatting sqref="D44:D45">
    <cfRule type="expression" priority="300" dxfId="0" stopIfTrue="1">
      <formula>AND($D44&gt;0,OR($D44&lt;$Q$2,$D44&gt;$R$2))</formula>
    </cfRule>
  </conditionalFormatting>
  <conditionalFormatting sqref="E44:E45">
    <cfRule type="expression" priority="301" dxfId="0" stopIfTrue="1">
      <formula>AND($E44&gt;0,OR($E44&lt;$Q$2,$E44&gt;$R$2))</formula>
    </cfRule>
  </conditionalFormatting>
  <conditionalFormatting sqref="F44:F45">
    <cfRule type="expression" priority="302" dxfId="0" stopIfTrue="1">
      <formula>$F44&gt;($E44-$D44+0.5)</formula>
    </cfRule>
  </conditionalFormatting>
  <conditionalFormatting sqref="D44:D45">
    <cfRule type="expression" priority="297" dxfId="0" stopIfTrue="1">
      <formula>AND($D44&gt;0,OR($D44&lt;$Q$2,$D44&gt;$R$2))</formula>
    </cfRule>
  </conditionalFormatting>
  <conditionalFormatting sqref="E44:E45">
    <cfRule type="expression" priority="298" dxfId="0" stopIfTrue="1">
      <formula>AND($E44&gt;0,OR($E44&lt;$Q$2,$E44&gt;$R$2))</formula>
    </cfRule>
  </conditionalFormatting>
  <conditionalFormatting sqref="F44:F45">
    <cfRule type="expression" priority="299" dxfId="0" stopIfTrue="1">
      <formula>$F44&gt;($E44-$D44+0.5)</formula>
    </cfRule>
  </conditionalFormatting>
  <conditionalFormatting sqref="D44:D45">
    <cfRule type="expression" priority="295" dxfId="0" stopIfTrue="1">
      <formula>AND($D44&gt;0,OR($D44&lt;$Q$2,$D44&gt;$R$2))</formula>
    </cfRule>
  </conditionalFormatting>
  <conditionalFormatting sqref="E44:E45">
    <cfRule type="expression" priority="296" dxfId="0" stopIfTrue="1">
      <formula>AND($E44&gt;0,OR($E44&lt;$Q$2,$E44&gt;$R$2))</formula>
    </cfRule>
  </conditionalFormatting>
  <conditionalFormatting sqref="F44:F45">
    <cfRule type="expression" priority="294" dxfId="0" stopIfTrue="1">
      <formula>$F44&gt;($E44-$D44+0.5)</formula>
    </cfRule>
  </conditionalFormatting>
  <conditionalFormatting sqref="M46">
    <cfRule type="cellIs" priority="290" dxfId="0" operator="greaterThan" stopIfTrue="1">
      <formula>750</formula>
    </cfRule>
  </conditionalFormatting>
  <conditionalFormatting sqref="D46">
    <cfRule type="expression" priority="291" dxfId="0" stopIfTrue="1">
      <formula>AND($D46&gt;0,OR($D46&lt;$Q$2,$D46&gt;$R$2))</formula>
    </cfRule>
  </conditionalFormatting>
  <conditionalFormatting sqref="E46">
    <cfRule type="expression" priority="292" dxfId="0" stopIfTrue="1">
      <formula>AND($E46&gt;0,OR($E46&lt;$Q$2,$E46&gt;$R$2))</formula>
    </cfRule>
  </conditionalFormatting>
  <conditionalFormatting sqref="F46">
    <cfRule type="expression" priority="293" dxfId="0" stopIfTrue="1">
      <formula>$F46&gt;($E46-$D46+0.5)</formula>
    </cfRule>
  </conditionalFormatting>
  <conditionalFormatting sqref="M46">
    <cfRule type="cellIs" priority="286" dxfId="0" operator="greaterThan" stopIfTrue="1">
      <formula>750</formula>
    </cfRule>
  </conditionalFormatting>
  <conditionalFormatting sqref="D46">
    <cfRule type="expression" priority="287" dxfId="0" stopIfTrue="1">
      <formula>AND($D46&gt;0,OR($D46&lt;$Q$2,$D46&gt;$R$2))</formula>
    </cfRule>
  </conditionalFormatting>
  <conditionalFormatting sqref="E46">
    <cfRule type="expression" priority="288" dxfId="0" stopIfTrue="1">
      <formula>AND($E46&gt;0,OR($E46&lt;$Q$2,$E46&gt;$R$2))</formula>
    </cfRule>
  </conditionalFormatting>
  <conditionalFormatting sqref="F46">
    <cfRule type="expression" priority="289" dxfId="0" stopIfTrue="1">
      <formula>$F46&gt;($E46-$D46+0.5)</formula>
    </cfRule>
  </conditionalFormatting>
  <conditionalFormatting sqref="D46">
    <cfRule type="expression" priority="283" dxfId="0" stopIfTrue="1">
      <formula>AND($D46&gt;0,OR($D46&lt;$Q$2,$D46&gt;$R$2))</formula>
    </cfRule>
  </conditionalFormatting>
  <conditionalFormatting sqref="E46">
    <cfRule type="expression" priority="284" dxfId="0" stopIfTrue="1">
      <formula>AND($E46&gt;0,OR($E46&lt;$Q$2,$E46&gt;$R$2))</formula>
    </cfRule>
  </conditionalFormatting>
  <conditionalFormatting sqref="F46">
    <cfRule type="expression" priority="285" dxfId="0" stopIfTrue="1">
      <formula>$F46&gt;($E46-$D46+0.5)</formula>
    </cfRule>
  </conditionalFormatting>
  <conditionalFormatting sqref="D46">
    <cfRule type="expression" priority="280" dxfId="0" stopIfTrue="1">
      <formula>AND($D46&gt;0,OR($D46&lt;$Q$2,$D46&gt;$R$2))</formula>
    </cfRule>
  </conditionalFormatting>
  <conditionalFormatting sqref="E46">
    <cfRule type="expression" priority="281" dxfId="0" stopIfTrue="1">
      <formula>AND($E46&gt;0,OR($E46&lt;$Q$2,$E46&gt;$R$2))</formula>
    </cfRule>
  </conditionalFormatting>
  <conditionalFormatting sqref="F46">
    <cfRule type="expression" priority="282" dxfId="0" stopIfTrue="1">
      <formula>$F46&gt;($E46-$D46+0.5)</formula>
    </cfRule>
  </conditionalFormatting>
  <conditionalFormatting sqref="D46">
    <cfRule type="expression" priority="278" dxfId="0" stopIfTrue="1">
      <formula>AND($D46&gt;0,OR($D46&lt;$Q$2,$D46&gt;$R$2))</formula>
    </cfRule>
  </conditionalFormatting>
  <conditionalFormatting sqref="E46">
    <cfRule type="expression" priority="279" dxfId="0" stopIfTrue="1">
      <formula>AND($E46&gt;0,OR($E46&lt;$Q$2,$E46&gt;$R$2))</formula>
    </cfRule>
  </conditionalFormatting>
  <conditionalFormatting sqref="F46">
    <cfRule type="expression" priority="277" dxfId="0" stopIfTrue="1">
      <formula>$F46&gt;($E46-$D46+0.5)</formula>
    </cfRule>
  </conditionalFormatting>
  <conditionalFormatting sqref="M47:M48">
    <cfRule type="cellIs" priority="273" dxfId="0" operator="greaterThan" stopIfTrue="1">
      <formula>750</formula>
    </cfRule>
  </conditionalFormatting>
  <conditionalFormatting sqref="D47:D48">
    <cfRule type="expression" priority="274" dxfId="0" stopIfTrue="1">
      <formula>AND($D47&gt;0,OR($D47&lt;$Q$2,$D47&gt;$R$2))</formula>
    </cfRule>
  </conditionalFormatting>
  <conditionalFormatting sqref="E47:E48">
    <cfRule type="expression" priority="275" dxfId="0" stopIfTrue="1">
      <formula>AND($E47&gt;0,OR($E47&lt;$Q$2,$E47&gt;$R$2))</formula>
    </cfRule>
  </conditionalFormatting>
  <conditionalFormatting sqref="F47:F48">
    <cfRule type="expression" priority="276" dxfId="0" stopIfTrue="1">
      <formula>$F47&gt;($E47-$D47+0.5)</formula>
    </cfRule>
  </conditionalFormatting>
  <conditionalFormatting sqref="M47:M48">
    <cfRule type="cellIs" priority="269" dxfId="0" operator="greaterThan" stopIfTrue="1">
      <formula>750</formula>
    </cfRule>
  </conditionalFormatting>
  <conditionalFormatting sqref="D47:D48">
    <cfRule type="expression" priority="270" dxfId="0" stopIfTrue="1">
      <formula>AND($D47&gt;0,OR($D47&lt;$Q$2,$D47&gt;$R$2))</formula>
    </cfRule>
  </conditionalFormatting>
  <conditionalFormatting sqref="E47:E48">
    <cfRule type="expression" priority="271" dxfId="0" stopIfTrue="1">
      <formula>AND($E47&gt;0,OR($E47&lt;$Q$2,$E47&gt;$R$2))</formula>
    </cfRule>
  </conditionalFormatting>
  <conditionalFormatting sqref="F47:F48">
    <cfRule type="expression" priority="272" dxfId="0" stopIfTrue="1">
      <formula>$F47&gt;($E47-$D47+0.5)</formula>
    </cfRule>
  </conditionalFormatting>
  <conditionalFormatting sqref="D47:D48">
    <cfRule type="expression" priority="266" dxfId="0" stopIfTrue="1">
      <formula>AND($D47&gt;0,OR($D47&lt;$Q$2,$D47&gt;$R$2))</formula>
    </cfRule>
  </conditionalFormatting>
  <conditionalFormatting sqref="E47:E48">
    <cfRule type="expression" priority="267" dxfId="0" stopIfTrue="1">
      <formula>AND($E47&gt;0,OR($E47&lt;$Q$2,$E47&gt;$R$2))</formula>
    </cfRule>
  </conditionalFormatting>
  <conditionalFormatting sqref="F47:F48">
    <cfRule type="expression" priority="268" dxfId="0" stopIfTrue="1">
      <formula>$F47&gt;($E47-$D47+0.5)</formula>
    </cfRule>
  </conditionalFormatting>
  <conditionalFormatting sqref="D47:D48">
    <cfRule type="expression" priority="263" dxfId="0" stopIfTrue="1">
      <formula>AND($D47&gt;0,OR($D47&lt;$Q$2,$D47&gt;$R$2))</formula>
    </cfRule>
  </conditionalFormatting>
  <conditionalFormatting sqref="E47:E48">
    <cfRule type="expression" priority="264" dxfId="0" stopIfTrue="1">
      <formula>AND($E47&gt;0,OR($E47&lt;$Q$2,$E47&gt;$R$2))</formula>
    </cfRule>
  </conditionalFormatting>
  <conditionalFormatting sqref="F47:F48">
    <cfRule type="expression" priority="265" dxfId="0" stopIfTrue="1">
      <formula>$F47&gt;($E47-$D47+0.5)</formula>
    </cfRule>
  </conditionalFormatting>
  <conditionalFormatting sqref="D47:D48">
    <cfRule type="expression" priority="261" dxfId="0" stopIfTrue="1">
      <formula>AND($D47&gt;0,OR($D47&lt;$Q$2,$D47&gt;$R$2))</formula>
    </cfRule>
  </conditionalFormatting>
  <conditionalFormatting sqref="E47:E48">
    <cfRule type="expression" priority="262" dxfId="0" stopIfTrue="1">
      <formula>AND($E47&gt;0,OR($E47&lt;$Q$2,$E47&gt;$R$2))</formula>
    </cfRule>
  </conditionalFormatting>
  <conditionalFormatting sqref="F47:F48">
    <cfRule type="expression" priority="260" dxfId="0" stopIfTrue="1">
      <formula>$F47&gt;($E47-$D47+0.5)</formula>
    </cfRule>
  </conditionalFormatting>
  <conditionalFormatting sqref="M49">
    <cfRule type="cellIs" priority="256" dxfId="0" operator="greaterThan" stopIfTrue="1">
      <formula>750</formula>
    </cfRule>
  </conditionalFormatting>
  <conditionalFormatting sqref="D49">
    <cfRule type="expression" priority="257" dxfId="0" stopIfTrue="1">
      <formula>AND($D49&gt;0,OR($D49&lt;$Q$2,$D49&gt;$R$2))</formula>
    </cfRule>
  </conditionalFormatting>
  <conditionalFormatting sqref="E49">
    <cfRule type="expression" priority="258" dxfId="0" stopIfTrue="1">
      <formula>AND($E49&gt;0,OR($E49&lt;$Q$2,$E49&gt;$R$2))</formula>
    </cfRule>
  </conditionalFormatting>
  <conditionalFormatting sqref="F49">
    <cfRule type="expression" priority="259" dxfId="0" stopIfTrue="1">
      <formula>$F49&gt;($E49-$D49+0.5)</formula>
    </cfRule>
  </conditionalFormatting>
  <conditionalFormatting sqref="M49">
    <cfRule type="cellIs" priority="252" dxfId="0" operator="greaterThan" stopIfTrue="1">
      <formula>750</formula>
    </cfRule>
  </conditionalFormatting>
  <conditionalFormatting sqref="D49">
    <cfRule type="expression" priority="253" dxfId="0" stopIfTrue="1">
      <formula>AND($D49&gt;0,OR($D49&lt;$Q$2,$D49&gt;$R$2))</formula>
    </cfRule>
  </conditionalFormatting>
  <conditionalFormatting sqref="E49">
    <cfRule type="expression" priority="254" dxfId="0" stopIfTrue="1">
      <formula>AND($E49&gt;0,OR($E49&lt;$Q$2,$E49&gt;$R$2))</formula>
    </cfRule>
  </conditionalFormatting>
  <conditionalFormatting sqref="F49">
    <cfRule type="expression" priority="255" dxfId="0" stopIfTrue="1">
      <formula>$F49&gt;($E49-$D49+0.5)</formula>
    </cfRule>
  </conditionalFormatting>
  <conditionalFormatting sqref="M49">
    <cfRule type="cellIs" priority="248" dxfId="0" operator="greaterThan" stopIfTrue="1">
      <formula>750</formula>
    </cfRule>
  </conditionalFormatting>
  <conditionalFormatting sqref="D49">
    <cfRule type="expression" priority="249" dxfId="0" stopIfTrue="1">
      <formula>AND($D49&gt;0,OR($D49&lt;$Q$2,$D49&gt;$R$2))</formula>
    </cfRule>
  </conditionalFormatting>
  <conditionalFormatting sqref="E49">
    <cfRule type="expression" priority="250" dxfId="0" stopIfTrue="1">
      <formula>AND($E49&gt;0,OR($E49&lt;$Q$2,$E49&gt;$R$2))</formula>
    </cfRule>
  </conditionalFormatting>
  <conditionalFormatting sqref="F49">
    <cfRule type="expression" priority="251" dxfId="0" stopIfTrue="1">
      <formula>$F49&gt;($E49-$D49+0.5)</formula>
    </cfRule>
  </conditionalFormatting>
  <conditionalFormatting sqref="D49">
    <cfRule type="expression" priority="245" dxfId="0" stopIfTrue="1">
      <formula>AND($D49&gt;0,OR($D49&lt;$Q$2,$D49&gt;$R$2))</formula>
    </cfRule>
  </conditionalFormatting>
  <conditionalFormatting sqref="E49">
    <cfRule type="expression" priority="246" dxfId="0" stopIfTrue="1">
      <formula>AND($E49&gt;0,OR($E49&lt;$Q$2,$E49&gt;$R$2))</formula>
    </cfRule>
  </conditionalFormatting>
  <conditionalFormatting sqref="F49">
    <cfRule type="expression" priority="247" dxfId="0" stopIfTrue="1">
      <formula>$F49&gt;($E49-$D49+0.5)</formula>
    </cfRule>
  </conditionalFormatting>
  <conditionalFormatting sqref="D49">
    <cfRule type="expression" priority="242" dxfId="0" stopIfTrue="1">
      <formula>AND($D49&gt;0,OR($D49&lt;$Q$2,$D49&gt;$R$2))</formula>
    </cfRule>
  </conditionalFormatting>
  <conditionalFormatting sqref="E49">
    <cfRule type="expression" priority="243" dxfId="0" stopIfTrue="1">
      <formula>AND($E49&gt;0,OR($E49&lt;$Q$2,$E49&gt;$R$2))</formula>
    </cfRule>
  </conditionalFormatting>
  <conditionalFormatting sqref="F49">
    <cfRule type="expression" priority="244" dxfId="0" stopIfTrue="1">
      <formula>$F49&gt;($E49-$D49+0.5)</formula>
    </cfRule>
  </conditionalFormatting>
  <conditionalFormatting sqref="D49">
    <cfRule type="expression" priority="240" dxfId="0" stopIfTrue="1">
      <formula>AND($D49&gt;0,OR($D49&lt;$Q$2,$D49&gt;$R$2))</formula>
    </cfRule>
  </conditionalFormatting>
  <conditionalFormatting sqref="E49">
    <cfRule type="expression" priority="241" dxfId="0" stopIfTrue="1">
      <formula>AND($E49&gt;0,OR($E49&lt;$Q$2,$E49&gt;$R$2))</formula>
    </cfRule>
  </conditionalFormatting>
  <conditionalFormatting sqref="F49">
    <cfRule type="expression" priority="239" dxfId="0" stopIfTrue="1">
      <formula>$F49&gt;($E49-$D49+0.5)</formula>
    </cfRule>
  </conditionalFormatting>
  <conditionalFormatting sqref="M50">
    <cfRule type="cellIs" priority="235" dxfId="0" operator="greaterThan" stopIfTrue="1">
      <formula>750</formula>
    </cfRule>
  </conditionalFormatting>
  <conditionalFormatting sqref="D50">
    <cfRule type="expression" priority="236" dxfId="0" stopIfTrue="1">
      <formula>AND($D50&gt;0,OR($D50&lt;$Q$2,$D50&gt;$R$2))</formula>
    </cfRule>
  </conditionalFormatting>
  <conditionalFormatting sqref="E50">
    <cfRule type="expression" priority="237" dxfId="0" stopIfTrue="1">
      <formula>AND($E50&gt;0,OR($E50&lt;$Q$2,$E50&gt;$R$2))</formula>
    </cfRule>
  </conditionalFormatting>
  <conditionalFormatting sqref="F50">
    <cfRule type="expression" priority="238" dxfId="0" stopIfTrue="1">
      <formula>$F50&gt;($E50-$D50+0.5)</formula>
    </cfRule>
  </conditionalFormatting>
  <conditionalFormatting sqref="M50">
    <cfRule type="cellIs" priority="231" dxfId="0" operator="greaterThan" stopIfTrue="1">
      <formula>750</formula>
    </cfRule>
  </conditionalFormatting>
  <conditionalFormatting sqref="D50">
    <cfRule type="expression" priority="232" dxfId="0" stopIfTrue="1">
      <formula>AND($D50&gt;0,OR($D50&lt;$Q$2,$D50&gt;$R$2))</formula>
    </cfRule>
  </conditionalFormatting>
  <conditionalFormatting sqref="E50">
    <cfRule type="expression" priority="233" dxfId="0" stopIfTrue="1">
      <formula>AND($E50&gt;0,OR($E50&lt;$Q$2,$E50&gt;$R$2))</formula>
    </cfRule>
  </conditionalFormatting>
  <conditionalFormatting sqref="F50">
    <cfRule type="expression" priority="234" dxfId="0" stopIfTrue="1">
      <formula>$F50&gt;($E50-$D50+0.5)</formula>
    </cfRule>
  </conditionalFormatting>
  <conditionalFormatting sqref="M50">
    <cfRule type="cellIs" priority="227" dxfId="0" operator="greaterThan" stopIfTrue="1">
      <formula>750</formula>
    </cfRule>
  </conditionalFormatting>
  <conditionalFormatting sqref="D50">
    <cfRule type="expression" priority="228" dxfId="0" stopIfTrue="1">
      <formula>AND($D50&gt;0,OR($D50&lt;$Q$2,$D50&gt;$R$2))</formula>
    </cfRule>
  </conditionalFormatting>
  <conditionalFormatting sqref="E50">
    <cfRule type="expression" priority="229" dxfId="0" stopIfTrue="1">
      <formula>AND($E50&gt;0,OR($E50&lt;$Q$2,$E50&gt;$R$2))</formula>
    </cfRule>
  </conditionalFormatting>
  <conditionalFormatting sqref="F50">
    <cfRule type="expression" priority="230" dxfId="0" stopIfTrue="1">
      <formula>$F50&gt;($E50-$D50+0.5)</formula>
    </cfRule>
  </conditionalFormatting>
  <conditionalFormatting sqref="D50">
    <cfRule type="expression" priority="224" dxfId="0" stopIfTrue="1">
      <formula>AND($D50&gt;0,OR($D50&lt;$Q$2,$D50&gt;$R$2))</formula>
    </cfRule>
  </conditionalFormatting>
  <conditionalFormatting sqref="E50">
    <cfRule type="expression" priority="225" dxfId="0" stopIfTrue="1">
      <formula>AND($E50&gt;0,OR($E50&lt;$Q$2,$E50&gt;$R$2))</formula>
    </cfRule>
  </conditionalFormatting>
  <conditionalFormatting sqref="F50">
    <cfRule type="expression" priority="226" dxfId="0" stopIfTrue="1">
      <formula>$F50&gt;($E50-$D50+0.5)</formula>
    </cfRule>
  </conditionalFormatting>
  <conditionalFormatting sqref="D50">
    <cfRule type="expression" priority="221" dxfId="0" stopIfTrue="1">
      <formula>AND($D50&gt;0,OR($D50&lt;$Q$2,$D50&gt;$R$2))</formula>
    </cfRule>
  </conditionalFormatting>
  <conditionalFormatting sqref="E50">
    <cfRule type="expression" priority="222" dxfId="0" stopIfTrue="1">
      <formula>AND($E50&gt;0,OR($E50&lt;$Q$2,$E50&gt;$R$2))</formula>
    </cfRule>
  </conditionalFormatting>
  <conditionalFormatting sqref="F50">
    <cfRule type="expression" priority="223" dxfId="0" stopIfTrue="1">
      <formula>$F50&gt;($E50-$D50+0.5)</formula>
    </cfRule>
  </conditionalFormatting>
  <conditionalFormatting sqref="D50">
    <cfRule type="expression" priority="219" dxfId="0" stopIfTrue="1">
      <formula>AND($D50&gt;0,OR($D50&lt;$Q$2,$D50&gt;$R$2))</formula>
    </cfRule>
  </conditionalFormatting>
  <conditionalFormatting sqref="E50">
    <cfRule type="expression" priority="220" dxfId="0" stopIfTrue="1">
      <formula>AND($E50&gt;0,OR($E50&lt;$Q$2,$E50&gt;$R$2))</formula>
    </cfRule>
  </conditionalFormatting>
  <conditionalFormatting sqref="F50">
    <cfRule type="expression" priority="218" dxfId="0" stopIfTrue="1">
      <formula>$F50&gt;($E50-$D50+0.5)</formula>
    </cfRule>
  </conditionalFormatting>
  <conditionalFormatting sqref="M51">
    <cfRule type="cellIs" priority="214" dxfId="0" operator="greaterThan" stopIfTrue="1">
      <formula>750</formula>
    </cfRule>
  </conditionalFormatting>
  <conditionalFormatting sqref="D51">
    <cfRule type="expression" priority="215" dxfId="0" stopIfTrue="1">
      <formula>AND($D51&gt;0,OR($D51&lt;$Q$2,$D51&gt;$R$2))</formula>
    </cfRule>
  </conditionalFormatting>
  <conditionalFormatting sqref="E51">
    <cfRule type="expression" priority="216" dxfId="0" stopIfTrue="1">
      <formula>AND($E51&gt;0,OR($E51&lt;$Q$2,$E51&gt;$R$2))</formula>
    </cfRule>
  </conditionalFormatting>
  <conditionalFormatting sqref="F51">
    <cfRule type="expression" priority="217" dxfId="0" stopIfTrue="1">
      <formula>$F51&gt;($E51-$D51+0.5)</formula>
    </cfRule>
  </conditionalFormatting>
  <conditionalFormatting sqref="M51">
    <cfRule type="cellIs" priority="210" dxfId="0" operator="greaterThan" stopIfTrue="1">
      <formula>750</formula>
    </cfRule>
  </conditionalFormatting>
  <conditionalFormatting sqref="D51">
    <cfRule type="expression" priority="211" dxfId="0" stopIfTrue="1">
      <formula>AND($D51&gt;0,OR($D51&lt;$Q$2,$D51&gt;$R$2))</formula>
    </cfRule>
  </conditionalFormatting>
  <conditionalFormatting sqref="E51">
    <cfRule type="expression" priority="212" dxfId="0" stopIfTrue="1">
      <formula>AND($E51&gt;0,OR($E51&lt;$Q$2,$E51&gt;$R$2))</formula>
    </cfRule>
  </conditionalFormatting>
  <conditionalFormatting sqref="F51">
    <cfRule type="expression" priority="213" dxfId="0" stopIfTrue="1">
      <formula>$F51&gt;($E51-$D51+0.5)</formula>
    </cfRule>
  </conditionalFormatting>
  <conditionalFormatting sqref="M51">
    <cfRule type="cellIs" priority="206" dxfId="0" operator="greaterThan" stopIfTrue="1">
      <formula>750</formula>
    </cfRule>
  </conditionalFormatting>
  <conditionalFormatting sqref="D51">
    <cfRule type="expression" priority="207" dxfId="0" stopIfTrue="1">
      <formula>AND($D51&gt;0,OR($D51&lt;$Q$2,$D51&gt;$R$2))</formula>
    </cfRule>
  </conditionalFormatting>
  <conditionalFormatting sqref="E51">
    <cfRule type="expression" priority="208" dxfId="0" stopIfTrue="1">
      <formula>AND($E51&gt;0,OR($E51&lt;$Q$2,$E51&gt;$R$2))</formula>
    </cfRule>
  </conditionalFormatting>
  <conditionalFormatting sqref="F51">
    <cfRule type="expression" priority="209" dxfId="0" stopIfTrue="1">
      <formula>$F51&gt;($E51-$D51+0.5)</formula>
    </cfRule>
  </conditionalFormatting>
  <conditionalFormatting sqref="D51">
    <cfRule type="expression" priority="203" dxfId="0" stopIfTrue="1">
      <formula>AND($D51&gt;0,OR($D51&lt;$Q$2,$D51&gt;$R$2))</formula>
    </cfRule>
  </conditionalFormatting>
  <conditionalFormatting sqref="E51">
    <cfRule type="expression" priority="204" dxfId="0" stopIfTrue="1">
      <formula>AND($E51&gt;0,OR($E51&lt;$Q$2,$E51&gt;$R$2))</formula>
    </cfRule>
  </conditionalFormatting>
  <conditionalFormatting sqref="F51">
    <cfRule type="expression" priority="205" dxfId="0" stopIfTrue="1">
      <formula>$F51&gt;($E51-$D51+0.5)</formula>
    </cfRule>
  </conditionalFormatting>
  <conditionalFormatting sqref="D51">
    <cfRule type="expression" priority="200" dxfId="0" stopIfTrue="1">
      <formula>AND($D51&gt;0,OR($D51&lt;$Q$2,$D51&gt;$R$2))</formula>
    </cfRule>
  </conditionalFormatting>
  <conditionalFormatting sqref="E51">
    <cfRule type="expression" priority="201" dxfId="0" stopIfTrue="1">
      <formula>AND($E51&gt;0,OR($E51&lt;$Q$2,$E51&gt;$R$2))</formula>
    </cfRule>
  </conditionalFormatting>
  <conditionalFormatting sqref="F51">
    <cfRule type="expression" priority="202" dxfId="0" stopIfTrue="1">
      <formula>$F51&gt;($E51-$D51+0.5)</formula>
    </cfRule>
  </conditionalFormatting>
  <conditionalFormatting sqref="D51">
    <cfRule type="expression" priority="198" dxfId="0" stopIfTrue="1">
      <formula>AND($D51&gt;0,OR($D51&lt;$Q$2,$D51&gt;$R$2))</formula>
    </cfRule>
  </conditionalFormatting>
  <conditionalFormatting sqref="E51">
    <cfRule type="expression" priority="199" dxfId="0" stopIfTrue="1">
      <formula>AND($E51&gt;0,OR($E51&lt;$Q$2,$E51&gt;$R$2))</formula>
    </cfRule>
  </conditionalFormatting>
  <conditionalFormatting sqref="F51">
    <cfRule type="expression" priority="197" dxfId="0" stopIfTrue="1">
      <formula>$F51&gt;($E51-$D51+0.5)</formula>
    </cfRule>
  </conditionalFormatting>
  <conditionalFormatting sqref="M53:M54">
    <cfRule type="cellIs" priority="193" dxfId="0" operator="greaterThan" stopIfTrue="1">
      <formula>750</formula>
    </cfRule>
  </conditionalFormatting>
  <conditionalFormatting sqref="D53:D54">
    <cfRule type="expression" priority="194" dxfId="0" stopIfTrue="1">
      <formula>AND($D53&gt;0,OR($D53&lt;$Q$2,$D53&gt;$R$2))</formula>
    </cfRule>
  </conditionalFormatting>
  <conditionalFormatting sqref="E53:E54">
    <cfRule type="expression" priority="195" dxfId="0" stopIfTrue="1">
      <formula>AND($E53&gt;0,OR($E53&lt;$Q$2,$E53&gt;$R$2))</formula>
    </cfRule>
  </conditionalFormatting>
  <conditionalFormatting sqref="F53:F54">
    <cfRule type="expression" priority="196" dxfId="0" stopIfTrue="1">
      <formula>$F53&gt;($E53-$D53+0.5)</formula>
    </cfRule>
  </conditionalFormatting>
  <conditionalFormatting sqref="M53:M54">
    <cfRule type="cellIs" priority="189" dxfId="0" operator="greaterThan" stopIfTrue="1">
      <formula>750</formula>
    </cfRule>
  </conditionalFormatting>
  <conditionalFormatting sqref="D53:D54">
    <cfRule type="expression" priority="190" dxfId="0" stopIfTrue="1">
      <formula>AND($D53&gt;0,OR($D53&lt;$Q$2,$D53&gt;$R$2))</formula>
    </cfRule>
  </conditionalFormatting>
  <conditionalFormatting sqref="E53:E54">
    <cfRule type="expression" priority="191" dxfId="0" stopIfTrue="1">
      <formula>AND($E53&gt;0,OR($E53&lt;$Q$2,$E53&gt;$R$2))</formula>
    </cfRule>
  </conditionalFormatting>
  <conditionalFormatting sqref="F53:F54">
    <cfRule type="expression" priority="192" dxfId="0" stopIfTrue="1">
      <formula>$F53&gt;($E53-$D53+0.5)</formula>
    </cfRule>
  </conditionalFormatting>
  <conditionalFormatting sqref="M53:M54">
    <cfRule type="cellIs" priority="185" dxfId="0" operator="greaterThan" stopIfTrue="1">
      <formula>750</formula>
    </cfRule>
  </conditionalFormatting>
  <conditionalFormatting sqref="D53:D54">
    <cfRule type="expression" priority="186" dxfId="0" stopIfTrue="1">
      <formula>AND($D53&gt;0,OR($D53&lt;$Q$2,$D53&gt;$R$2))</formula>
    </cfRule>
  </conditionalFormatting>
  <conditionalFormatting sqref="E53:E54">
    <cfRule type="expression" priority="187" dxfId="0" stopIfTrue="1">
      <formula>AND($E53&gt;0,OR($E53&lt;$Q$2,$E53&gt;$R$2))</formula>
    </cfRule>
  </conditionalFormatting>
  <conditionalFormatting sqref="F53:F54">
    <cfRule type="expression" priority="188" dxfId="0" stopIfTrue="1">
      <formula>$F53&gt;($E53-$D53+0.5)</formula>
    </cfRule>
  </conditionalFormatting>
  <conditionalFormatting sqref="D53:D54">
    <cfRule type="expression" priority="182" dxfId="0" stopIfTrue="1">
      <formula>AND($D53&gt;0,OR($D53&lt;$Q$2,$D53&gt;$R$2))</formula>
    </cfRule>
  </conditionalFormatting>
  <conditionalFormatting sqref="E53:E54">
    <cfRule type="expression" priority="183" dxfId="0" stopIfTrue="1">
      <formula>AND($E53&gt;0,OR($E53&lt;$Q$2,$E53&gt;$R$2))</formula>
    </cfRule>
  </conditionalFormatting>
  <conditionalFormatting sqref="F53:F54">
    <cfRule type="expression" priority="184" dxfId="0" stopIfTrue="1">
      <formula>$F53&gt;($E53-$D53+0.5)</formula>
    </cfRule>
  </conditionalFormatting>
  <conditionalFormatting sqref="D53:D54">
    <cfRule type="expression" priority="179" dxfId="0" stopIfTrue="1">
      <formula>AND($D53&gt;0,OR($D53&lt;$Q$2,$D53&gt;$R$2))</formula>
    </cfRule>
  </conditionalFormatting>
  <conditionalFormatting sqref="E53:E54">
    <cfRule type="expression" priority="180" dxfId="0" stopIfTrue="1">
      <formula>AND($E53&gt;0,OR($E53&lt;$Q$2,$E53&gt;$R$2))</formula>
    </cfRule>
  </conditionalFormatting>
  <conditionalFormatting sqref="F53:F54">
    <cfRule type="expression" priority="181" dxfId="0" stopIfTrue="1">
      <formula>$F53&gt;($E53-$D53+0.5)</formula>
    </cfRule>
  </conditionalFormatting>
  <conditionalFormatting sqref="D53:D54">
    <cfRule type="expression" priority="177" dxfId="0" stopIfTrue="1">
      <formula>AND($D53&gt;0,OR($D53&lt;$Q$2,$D53&gt;$R$2))</formula>
    </cfRule>
  </conditionalFormatting>
  <conditionalFormatting sqref="E53:E54">
    <cfRule type="expression" priority="178" dxfId="0" stopIfTrue="1">
      <formula>AND($E53&gt;0,OR($E53&lt;$Q$2,$E53&gt;$R$2))</formula>
    </cfRule>
  </conditionalFormatting>
  <conditionalFormatting sqref="F53:F54">
    <cfRule type="expression" priority="176" dxfId="0" stopIfTrue="1">
      <formula>$F53&gt;($E53-$D53+0.5)</formula>
    </cfRule>
  </conditionalFormatting>
  <conditionalFormatting sqref="M55:M56">
    <cfRule type="cellIs" priority="172" dxfId="0" operator="greaterThan" stopIfTrue="1">
      <formula>750</formula>
    </cfRule>
  </conditionalFormatting>
  <conditionalFormatting sqref="D55:D56">
    <cfRule type="expression" priority="173" dxfId="0" stopIfTrue="1">
      <formula>AND($D55&gt;0,OR($D55&lt;$Q$2,$D55&gt;$R$2))</formula>
    </cfRule>
  </conditionalFormatting>
  <conditionalFormatting sqref="E55:E56">
    <cfRule type="expression" priority="174" dxfId="0" stopIfTrue="1">
      <formula>AND($E55&gt;0,OR($E55&lt;$Q$2,$E55&gt;$R$2))</formula>
    </cfRule>
  </conditionalFormatting>
  <conditionalFormatting sqref="F55:F56">
    <cfRule type="expression" priority="175" dxfId="0" stopIfTrue="1">
      <formula>$F55&gt;($E55-$D55+0.5)</formula>
    </cfRule>
  </conditionalFormatting>
  <conditionalFormatting sqref="M55:M56">
    <cfRule type="cellIs" priority="168" dxfId="0" operator="greaterThan" stopIfTrue="1">
      <formula>750</formula>
    </cfRule>
  </conditionalFormatting>
  <conditionalFormatting sqref="D55:D56">
    <cfRule type="expression" priority="169" dxfId="0" stopIfTrue="1">
      <formula>AND($D55&gt;0,OR($D55&lt;$Q$2,$D55&gt;$R$2))</formula>
    </cfRule>
  </conditionalFormatting>
  <conditionalFormatting sqref="E55:E56">
    <cfRule type="expression" priority="170" dxfId="0" stopIfTrue="1">
      <formula>AND($E55&gt;0,OR($E55&lt;$Q$2,$E55&gt;$R$2))</formula>
    </cfRule>
  </conditionalFormatting>
  <conditionalFormatting sqref="F55:F56">
    <cfRule type="expression" priority="171" dxfId="0" stopIfTrue="1">
      <formula>$F55&gt;($E55-$D55+0.5)</formula>
    </cfRule>
  </conditionalFormatting>
  <conditionalFormatting sqref="M55:M56">
    <cfRule type="cellIs" priority="164" dxfId="0" operator="greaterThan" stopIfTrue="1">
      <formula>750</formula>
    </cfRule>
  </conditionalFormatting>
  <conditionalFormatting sqref="D55:D56">
    <cfRule type="expression" priority="165" dxfId="0" stopIfTrue="1">
      <formula>AND($D55&gt;0,OR($D55&lt;$Q$2,$D55&gt;$R$2))</formula>
    </cfRule>
  </conditionalFormatting>
  <conditionalFormatting sqref="E55:E56">
    <cfRule type="expression" priority="166" dxfId="0" stopIfTrue="1">
      <formula>AND($E55&gt;0,OR($E55&lt;$Q$2,$E55&gt;$R$2))</formula>
    </cfRule>
  </conditionalFormatting>
  <conditionalFormatting sqref="F55:F56">
    <cfRule type="expression" priority="167" dxfId="0" stopIfTrue="1">
      <formula>$F55&gt;($E55-$D55+0.5)</formula>
    </cfRule>
  </conditionalFormatting>
  <conditionalFormatting sqref="M55:M56">
    <cfRule type="cellIs" priority="160" dxfId="0" operator="greaterThan" stopIfTrue="1">
      <formula>750</formula>
    </cfRule>
  </conditionalFormatting>
  <conditionalFormatting sqref="D55:D56">
    <cfRule type="expression" priority="161" dxfId="0" stopIfTrue="1">
      <formula>AND($D55&gt;0,OR($D55&lt;$Q$2,$D55&gt;$R$2))</formula>
    </cfRule>
  </conditionalFormatting>
  <conditionalFormatting sqref="E55:E56">
    <cfRule type="expression" priority="162" dxfId="0" stopIfTrue="1">
      <formula>AND($E55&gt;0,OR($E55&lt;$Q$2,$E55&gt;$R$2))</formula>
    </cfRule>
  </conditionalFormatting>
  <conditionalFormatting sqref="F55:F56">
    <cfRule type="expression" priority="163" dxfId="0" stopIfTrue="1">
      <formula>$F55&gt;($E55-$D55+0.5)</formula>
    </cfRule>
  </conditionalFormatting>
  <conditionalFormatting sqref="D55:D56">
    <cfRule type="expression" priority="157" dxfId="0" stopIfTrue="1">
      <formula>AND($D55&gt;0,OR($D55&lt;$Q$2,$D55&gt;$R$2))</formula>
    </cfRule>
  </conditionalFormatting>
  <conditionalFormatting sqref="E55:E56">
    <cfRule type="expression" priority="158" dxfId="0" stopIfTrue="1">
      <formula>AND($E55&gt;0,OR($E55&lt;$Q$2,$E55&gt;$R$2))</formula>
    </cfRule>
  </conditionalFormatting>
  <conditionalFormatting sqref="F55:F56">
    <cfRule type="expression" priority="159" dxfId="0" stopIfTrue="1">
      <formula>$F55&gt;($E55-$D55+0.5)</formula>
    </cfRule>
  </conditionalFormatting>
  <conditionalFormatting sqref="D55:D56">
    <cfRule type="expression" priority="154" dxfId="0" stopIfTrue="1">
      <formula>AND($D55&gt;0,OR($D55&lt;$Q$2,$D55&gt;$R$2))</formula>
    </cfRule>
  </conditionalFormatting>
  <conditionalFormatting sqref="E55:E56">
    <cfRule type="expression" priority="155" dxfId="0" stopIfTrue="1">
      <formula>AND($E55&gt;0,OR($E55&lt;$Q$2,$E55&gt;$R$2))</formula>
    </cfRule>
  </conditionalFormatting>
  <conditionalFormatting sqref="F55:F56">
    <cfRule type="expression" priority="156" dxfId="0" stopIfTrue="1">
      <formula>$F55&gt;($E55-$D55+0.5)</formula>
    </cfRule>
  </conditionalFormatting>
  <conditionalFormatting sqref="D55:D56">
    <cfRule type="expression" priority="152" dxfId="0" stopIfTrue="1">
      <formula>AND($D55&gt;0,OR($D55&lt;$Q$2,$D55&gt;$R$2))</formula>
    </cfRule>
  </conditionalFormatting>
  <conditionalFormatting sqref="E55:E56">
    <cfRule type="expression" priority="153" dxfId="0" stopIfTrue="1">
      <formula>AND($E55&gt;0,OR($E55&lt;$Q$2,$E55&gt;$R$2))</formula>
    </cfRule>
  </conditionalFormatting>
  <conditionalFormatting sqref="F55:F56">
    <cfRule type="expression" priority="151" dxfId="0" stopIfTrue="1">
      <formula>$F55&gt;($E55-$D55+0.5)</formula>
    </cfRule>
  </conditionalFormatting>
  <conditionalFormatting sqref="M57">
    <cfRule type="cellIs" priority="147" dxfId="0" operator="greaterThan" stopIfTrue="1">
      <formula>750</formula>
    </cfRule>
  </conditionalFormatting>
  <conditionalFormatting sqref="D57">
    <cfRule type="expression" priority="148" dxfId="0" stopIfTrue="1">
      <formula>AND($D57&gt;0,OR($D57&lt;$Q$2,$D57&gt;$R$2))</formula>
    </cfRule>
  </conditionalFormatting>
  <conditionalFormatting sqref="E57">
    <cfRule type="expression" priority="149" dxfId="0" stopIfTrue="1">
      <formula>AND($E57&gt;0,OR($E57&lt;$Q$2,$E57&gt;$R$2))</formula>
    </cfRule>
  </conditionalFormatting>
  <conditionalFormatting sqref="F57">
    <cfRule type="expression" priority="150" dxfId="0" stopIfTrue="1">
      <formula>$F57&gt;($E57-$D57+0.5)</formula>
    </cfRule>
  </conditionalFormatting>
  <conditionalFormatting sqref="M57">
    <cfRule type="cellIs" priority="143" dxfId="0" operator="greaterThan" stopIfTrue="1">
      <formula>750</formula>
    </cfRule>
  </conditionalFormatting>
  <conditionalFormatting sqref="D57">
    <cfRule type="expression" priority="144" dxfId="0" stopIfTrue="1">
      <formula>AND($D57&gt;0,OR($D57&lt;$Q$2,$D57&gt;$R$2))</formula>
    </cfRule>
  </conditionalFormatting>
  <conditionalFormatting sqref="E57">
    <cfRule type="expression" priority="145" dxfId="0" stopIfTrue="1">
      <formula>AND($E57&gt;0,OR($E57&lt;$Q$2,$E57&gt;$R$2))</formula>
    </cfRule>
  </conditionalFormatting>
  <conditionalFormatting sqref="F57">
    <cfRule type="expression" priority="146" dxfId="0" stopIfTrue="1">
      <formula>$F57&gt;($E57-$D57+0.5)</formula>
    </cfRule>
  </conditionalFormatting>
  <conditionalFormatting sqref="M57">
    <cfRule type="cellIs" priority="139" dxfId="0" operator="greaterThan" stopIfTrue="1">
      <formula>750</formula>
    </cfRule>
  </conditionalFormatting>
  <conditionalFormatting sqref="D57">
    <cfRule type="expression" priority="140" dxfId="0" stopIfTrue="1">
      <formula>AND($D57&gt;0,OR($D57&lt;$Q$2,$D57&gt;$R$2))</formula>
    </cfRule>
  </conditionalFormatting>
  <conditionalFormatting sqref="E57">
    <cfRule type="expression" priority="141" dxfId="0" stopIfTrue="1">
      <formula>AND($E57&gt;0,OR($E57&lt;$Q$2,$E57&gt;$R$2))</formula>
    </cfRule>
  </conditionalFormatting>
  <conditionalFormatting sqref="F57">
    <cfRule type="expression" priority="142" dxfId="0" stopIfTrue="1">
      <formula>$F57&gt;($E57-$D57+0.5)</formula>
    </cfRule>
  </conditionalFormatting>
  <conditionalFormatting sqref="M57">
    <cfRule type="cellIs" priority="135" dxfId="0" operator="greaterThan" stopIfTrue="1">
      <formula>750</formula>
    </cfRule>
  </conditionalFormatting>
  <conditionalFormatting sqref="D57">
    <cfRule type="expression" priority="136" dxfId="0" stopIfTrue="1">
      <formula>AND($D57&gt;0,OR($D57&lt;$Q$2,$D57&gt;$R$2))</formula>
    </cfRule>
  </conditionalFormatting>
  <conditionalFormatting sqref="E57">
    <cfRule type="expression" priority="137" dxfId="0" stopIfTrue="1">
      <formula>AND($E57&gt;0,OR($E57&lt;$Q$2,$E57&gt;$R$2))</formula>
    </cfRule>
  </conditionalFormatting>
  <conditionalFormatting sqref="F57">
    <cfRule type="expression" priority="138" dxfId="0" stopIfTrue="1">
      <formula>$F57&gt;($E57-$D57+0.5)</formula>
    </cfRule>
  </conditionalFormatting>
  <conditionalFormatting sqref="D57">
    <cfRule type="expression" priority="132" dxfId="0" stopIfTrue="1">
      <formula>AND($D57&gt;0,OR($D57&lt;$Q$2,$D57&gt;$R$2))</formula>
    </cfRule>
  </conditionalFormatting>
  <conditionalFormatting sqref="E57">
    <cfRule type="expression" priority="133" dxfId="0" stopIfTrue="1">
      <formula>AND($E57&gt;0,OR($E57&lt;$Q$2,$E57&gt;$R$2))</formula>
    </cfRule>
  </conditionalFormatting>
  <conditionalFormatting sqref="F57">
    <cfRule type="expression" priority="134" dxfId="0" stopIfTrue="1">
      <formula>$F57&gt;($E57-$D57+0.5)</formula>
    </cfRule>
  </conditionalFormatting>
  <conditionalFormatting sqref="D57">
    <cfRule type="expression" priority="129" dxfId="0" stopIfTrue="1">
      <formula>AND($D57&gt;0,OR($D57&lt;$Q$2,$D57&gt;$R$2))</formula>
    </cfRule>
  </conditionalFormatting>
  <conditionalFormatting sqref="E57">
    <cfRule type="expression" priority="130" dxfId="0" stopIfTrue="1">
      <formula>AND($E57&gt;0,OR($E57&lt;$Q$2,$E57&gt;$R$2))</formula>
    </cfRule>
  </conditionalFormatting>
  <conditionalFormatting sqref="F57">
    <cfRule type="expression" priority="131" dxfId="0" stopIfTrue="1">
      <formula>$F57&gt;($E57-$D57+0.5)</formula>
    </cfRule>
  </conditionalFormatting>
  <conditionalFormatting sqref="D57">
    <cfRule type="expression" priority="127" dxfId="0" stopIfTrue="1">
      <formula>AND($D57&gt;0,OR($D57&lt;$Q$2,$D57&gt;$R$2))</formula>
    </cfRule>
  </conditionalFormatting>
  <conditionalFormatting sqref="E57">
    <cfRule type="expression" priority="128" dxfId="0" stopIfTrue="1">
      <formula>AND($E57&gt;0,OR($E57&lt;$Q$2,$E57&gt;$R$2))</formula>
    </cfRule>
  </conditionalFormatting>
  <conditionalFormatting sqref="F57">
    <cfRule type="expression" priority="126" dxfId="0" stopIfTrue="1">
      <formula>$F57&gt;($E57-$D57+0.5)</formula>
    </cfRule>
  </conditionalFormatting>
  <conditionalFormatting sqref="M58">
    <cfRule type="cellIs" priority="122" dxfId="0" operator="greaterThan" stopIfTrue="1">
      <formula>750</formula>
    </cfRule>
  </conditionalFormatting>
  <conditionalFormatting sqref="D58">
    <cfRule type="expression" priority="123" dxfId="0" stopIfTrue="1">
      <formula>AND($D58&gt;0,OR($D58&lt;$Q$2,$D58&gt;$R$2))</formula>
    </cfRule>
  </conditionalFormatting>
  <conditionalFormatting sqref="E58">
    <cfRule type="expression" priority="124" dxfId="0" stopIfTrue="1">
      <formula>AND($E58&gt;0,OR($E58&lt;$Q$2,$E58&gt;$R$2))</formula>
    </cfRule>
  </conditionalFormatting>
  <conditionalFormatting sqref="F58">
    <cfRule type="expression" priority="125" dxfId="0" stopIfTrue="1">
      <formula>$F58&gt;($E58-$D58+0.5)</formula>
    </cfRule>
  </conditionalFormatting>
  <conditionalFormatting sqref="M58">
    <cfRule type="cellIs" priority="118" dxfId="0" operator="greaterThan" stopIfTrue="1">
      <formula>750</formula>
    </cfRule>
  </conditionalFormatting>
  <conditionalFormatting sqref="D58">
    <cfRule type="expression" priority="119" dxfId="0" stopIfTrue="1">
      <formula>AND($D58&gt;0,OR($D58&lt;$Q$2,$D58&gt;$R$2))</formula>
    </cfRule>
  </conditionalFormatting>
  <conditionalFormatting sqref="E58">
    <cfRule type="expression" priority="120" dxfId="0" stopIfTrue="1">
      <formula>AND($E58&gt;0,OR($E58&lt;$Q$2,$E58&gt;$R$2))</formula>
    </cfRule>
  </conditionalFormatting>
  <conditionalFormatting sqref="F58">
    <cfRule type="expression" priority="121" dxfId="0" stopIfTrue="1">
      <formula>$F58&gt;($E58-$D58+0.5)</formula>
    </cfRule>
  </conditionalFormatting>
  <conditionalFormatting sqref="M58">
    <cfRule type="cellIs" priority="114" dxfId="0" operator="greaterThan" stopIfTrue="1">
      <formula>750</formula>
    </cfRule>
  </conditionalFormatting>
  <conditionalFormatting sqref="D58">
    <cfRule type="expression" priority="115" dxfId="0" stopIfTrue="1">
      <formula>AND($D58&gt;0,OR($D58&lt;$Q$2,$D58&gt;$R$2))</formula>
    </cfRule>
  </conditionalFormatting>
  <conditionalFormatting sqref="E58">
    <cfRule type="expression" priority="116" dxfId="0" stopIfTrue="1">
      <formula>AND($E58&gt;0,OR($E58&lt;$Q$2,$E58&gt;$R$2))</formula>
    </cfRule>
  </conditionalFormatting>
  <conditionalFormatting sqref="F58">
    <cfRule type="expression" priority="117" dxfId="0" stopIfTrue="1">
      <formula>$F58&gt;($E58-$D58+0.5)</formula>
    </cfRule>
  </conditionalFormatting>
  <conditionalFormatting sqref="M58">
    <cfRule type="cellIs" priority="110" dxfId="0" operator="greaterThan" stopIfTrue="1">
      <formula>750</formula>
    </cfRule>
  </conditionalFormatting>
  <conditionalFormatting sqref="D58">
    <cfRule type="expression" priority="111" dxfId="0" stopIfTrue="1">
      <formula>AND($D58&gt;0,OR($D58&lt;$Q$2,$D58&gt;$R$2))</formula>
    </cfRule>
  </conditionalFormatting>
  <conditionalFormatting sqref="E58">
    <cfRule type="expression" priority="112" dxfId="0" stopIfTrue="1">
      <formula>AND($E58&gt;0,OR($E58&lt;$Q$2,$E58&gt;$R$2))</formula>
    </cfRule>
  </conditionalFormatting>
  <conditionalFormatting sqref="F58">
    <cfRule type="expression" priority="113" dxfId="0" stopIfTrue="1">
      <formula>$F58&gt;($E58-$D58+0.5)</formula>
    </cfRule>
  </conditionalFormatting>
  <conditionalFormatting sqref="D58">
    <cfRule type="expression" priority="107" dxfId="0" stopIfTrue="1">
      <formula>AND($D58&gt;0,OR($D58&lt;$Q$2,$D58&gt;$R$2))</formula>
    </cfRule>
  </conditionalFormatting>
  <conditionalFormatting sqref="E58">
    <cfRule type="expression" priority="108" dxfId="0" stopIfTrue="1">
      <formula>AND($E58&gt;0,OR($E58&lt;$Q$2,$E58&gt;$R$2))</formula>
    </cfRule>
  </conditionalFormatting>
  <conditionalFormatting sqref="F58">
    <cfRule type="expression" priority="109" dxfId="0" stopIfTrue="1">
      <formula>$F58&gt;($E58-$D58+0.5)</formula>
    </cfRule>
  </conditionalFormatting>
  <conditionalFormatting sqref="D58">
    <cfRule type="expression" priority="104" dxfId="0" stopIfTrue="1">
      <formula>AND($D58&gt;0,OR($D58&lt;$Q$2,$D58&gt;$R$2))</formula>
    </cfRule>
  </conditionalFormatting>
  <conditionalFormatting sqref="E58">
    <cfRule type="expression" priority="105" dxfId="0" stopIfTrue="1">
      <formula>AND($E58&gt;0,OR($E58&lt;$Q$2,$E58&gt;$R$2))</formula>
    </cfRule>
  </conditionalFormatting>
  <conditionalFormatting sqref="F58">
    <cfRule type="expression" priority="106" dxfId="0" stopIfTrue="1">
      <formula>$F58&gt;($E58-$D58+0.5)</formula>
    </cfRule>
  </conditionalFormatting>
  <conditionalFormatting sqref="D58">
    <cfRule type="expression" priority="102" dxfId="0" stopIfTrue="1">
      <formula>AND($D58&gt;0,OR($D58&lt;$Q$2,$D58&gt;$R$2))</formula>
    </cfRule>
  </conditionalFormatting>
  <conditionalFormatting sqref="E58">
    <cfRule type="expression" priority="103" dxfId="0" stopIfTrue="1">
      <formula>AND($E58&gt;0,OR($E58&lt;$Q$2,$E58&gt;$R$2))</formula>
    </cfRule>
  </conditionalFormatting>
  <conditionalFormatting sqref="F58">
    <cfRule type="expression" priority="101" dxfId="0" stopIfTrue="1">
      <formula>$F58&gt;($E58-$D58+0.5)</formula>
    </cfRule>
  </conditionalFormatting>
  <conditionalFormatting sqref="M59">
    <cfRule type="cellIs" priority="97" dxfId="0" operator="greaterThan" stopIfTrue="1">
      <formula>750</formula>
    </cfRule>
  </conditionalFormatting>
  <conditionalFormatting sqref="D59">
    <cfRule type="expression" priority="98" dxfId="0" stopIfTrue="1">
      <formula>AND($D59&gt;0,OR($D59&lt;$Q$2,$D59&gt;$R$2))</formula>
    </cfRule>
  </conditionalFormatting>
  <conditionalFormatting sqref="E59">
    <cfRule type="expression" priority="99" dxfId="0" stopIfTrue="1">
      <formula>AND($E59&gt;0,OR($E59&lt;$Q$2,$E59&gt;$R$2))</formula>
    </cfRule>
  </conditionalFormatting>
  <conditionalFormatting sqref="F59">
    <cfRule type="expression" priority="100" dxfId="0" stopIfTrue="1">
      <formula>$F59&gt;($E59-$D59+0.5)</formula>
    </cfRule>
  </conditionalFormatting>
  <conditionalFormatting sqref="M59">
    <cfRule type="cellIs" priority="93" dxfId="0" operator="greaterThan" stopIfTrue="1">
      <formula>750</formula>
    </cfRule>
  </conditionalFormatting>
  <conditionalFormatting sqref="D59">
    <cfRule type="expression" priority="94" dxfId="0" stopIfTrue="1">
      <formula>AND($D59&gt;0,OR($D59&lt;$Q$2,$D59&gt;$R$2))</formula>
    </cfRule>
  </conditionalFormatting>
  <conditionalFormatting sqref="E59">
    <cfRule type="expression" priority="95" dxfId="0" stopIfTrue="1">
      <formula>AND($E59&gt;0,OR($E59&lt;$Q$2,$E59&gt;$R$2))</formula>
    </cfRule>
  </conditionalFormatting>
  <conditionalFormatting sqref="F59">
    <cfRule type="expression" priority="96" dxfId="0" stopIfTrue="1">
      <formula>$F59&gt;($E59-$D59+0.5)</formula>
    </cfRule>
  </conditionalFormatting>
  <conditionalFormatting sqref="M59">
    <cfRule type="cellIs" priority="89" dxfId="0" operator="greaterThan" stopIfTrue="1">
      <formula>750</formula>
    </cfRule>
  </conditionalFormatting>
  <conditionalFormatting sqref="D59">
    <cfRule type="expression" priority="90" dxfId="0" stopIfTrue="1">
      <formula>AND($D59&gt;0,OR($D59&lt;$Q$2,$D59&gt;$R$2))</formula>
    </cfRule>
  </conditionalFormatting>
  <conditionalFormatting sqref="E59">
    <cfRule type="expression" priority="91" dxfId="0" stopIfTrue="1">
      <formula>AND($E59&gt;0,OR($E59&lt;$Q$2,$E59&gt;$R$2))</formula>
    </cfRule>
  </conditionalFormatting>
  <conditionalFormatting sqref="F59">
    <cfRule type="expression" priority="92" dxfId="0" stopIfTrue="1">
      <formula>$F59&gt;($E59-$D59+0.5)</formula>
    </cfRule>
  </conditionalFormatting>
  <conditionalFormatting sqref="M59">
    <cfRule type="cellIs" priority="85" dxfId="0" operator="greaterThan" stopIfTrue="1">
      <formula>750</formula>
    </cfRule>
  </conditionalFormatting>
  <conditionalFormatting sqref="D59">
    <cfRule type="expression" priority="86" dxfId="0" stopIfTrue="1">
      <formula>AND($D59&gt;0,OR($D59&lt;$Q$2,$D59&gt;$R$2))</formula>
    </cfRule>
  </conditionalFormatting>
  <conditionalFormatting sqref="E59">
    <cfRule type="expression" priority="87" dxfId="0" stopIfTrue="1">
      <formula>AND($E59&gt;0,OR($E59&lt;$Q$2,$E59&gt;$R$2))</formula>
    </cfRule>
  </conditionalFormatting>
  <conditionalFormatting sqref="F59">
    <cfRule type="expression" priority="88" dxfId="0" stopIfTrue="1">
      <formula>$F59&gt;($E59-$D59+0.5)</formula>
    </cfRule>
  </conditionalFormatting>
  <conditionalFormatting sqref="D59">
    <cfRule type="expression" priority="82" dxfId="0" stopIfTrue="1">
      <formula>AND($D59&gt;0,OR($D59&lt;$Q$2,$D59&gt;$R$2))</formula>
    </cfRule>
  </conditionalFormatting>
  <conditionalFormatting sqref="E59">
    <cfRule type="expression" priority="83" dxfId="0" stopIfTrue="1">
      <formula>AND($E59&gt;0,OR($E59&lt;$Q$2,$E59&gt;$R$2))</formula>
    </cfRule>
  </conditionalFormatting>
  <conditionalFormatting sqref="F59">
    <cfRule type="expression" priority="84" dxfId="0" stopIfTrue="1">
      <formula>$F59&gt;($E59-$D59+0.5)</formula>
    </cfRule>
  </conditionalFormatting>
  <conditionalFormatting sqref="D59">
    <cfRule type="expression" priority="79" dxfId="0" stopIfTrue="1">
      <formula>AND($D59&gt;0,OR($D59&lt;$Q$2,$D59&gt;$R$2))</formula>
    </cfRule>
  </conditionalFormatting>
  <conditionalFormatting sqref="E59">
    <cfRule type="expression" priority="80" dxfId="0" stopIfTrue="1">
      <formula>AND($E59&gt;0,OR($E59&lt;$Q$2,$E59&gt;$R$2))</formula>
    </cfRule>
  </conditionalFormatting>
  <conditionalFormatting sqref="F59">
    <cfRule type="expression" priority="81" dxfId="0" stopIfTrue="1">
      <formula>$F59&gt;($E59-$D59+0.5)</formula>
    </cfRule>
  </conditionalFormatting>
  <conditionalFormatting sqref="D59">
    <cfRule type="expression" priority="77" dxfId="0" stopIfTrue="1">
      <formula>AND($D59&gt;0,OR($D59&lt;$Q$2,$D59&gt;$R$2))</formula>
    </cfRule>
  </conditionalFormatting>
  <conditionalFormatting sqref="E59">
    <cfRule type="expression" priority="78" dxfId="0" stopIfTrue="1">
      <formula>AND($E59&gt;0,OR($E59&lt;$Q$2,$E59&gt;$R$2))</formula>
    </cfRule>
  </conditionalFormatting>
  <conditionalFormatting sqref="F59">
    <cfRule type="expression" priority="76" dxfId="0" stopIfTrue="1">
      <formula>$F59&gt;($E59-$D59+0.5)</formula>
    </cfRule>
  </conditionalFormatting>
  <conditionalFormatting sqref="M60">
    <cfRule type="cellIs" priority="72" dxfId="0" operator="greaterThan" stopIfTrue="1">
      <formula>750</formula>
    </cfRule>
  </conditionalFormatting>
  <conditionalFormatting sqref="D60">
    <cfRule type="expression" priority="73" dxfId="0" stopIfTrue="1">
      <formula>AND($D60&gt;0,OR($D60&lt;$Q$2,$D60&gt;$R$2))</formula>
    </cfRule>
  </conditionalFormatting>
  <conditionalFormatting sqref="E60">
    <cfRule type="expression" priority="74" dxfId="0" stopIfTrue="1">
      <formula>AND($E60&gt;0,OR($E60&lt;$Q$2,$E60&gt;$R$2))</formula>
    </cfRule>
  </conditionalFormatting>
  <conditionalFormatting sqref="F60">
    <cfRule type="expression" priority="75" dxfId="0" stopIfTrue="1">
      <formula>$F60&gt;($E60-$D60+0.5)</formula>
    </cfRule>
  </conditionalFormatting>
  <conditionalFormatting sqref="M60">
    <cfRule type="cellIs" priority="68" dxfId="0" operator="greaterThan" stopIfTrue="1">
      <formula>750</formula>
    </cfRule>
  </conditionalFormatting>
  <conditionalFormatting sqref="D60">
    <cfRule type="expression" priority="69" dxfId="0" stopIfTrue="1">
      <formula>AND($D60&gt;0,OR($D60&lt;$Q$2,$D60&gt;$R$2))</formula>
    </cfRule>
  </conditionalFormatting>
  <conditionalFormatting sqref="E60">
    <cfRule type="expression" priority="70" dxfId="0" stopIfTrue="1">
      <formula>AND($E60&gt;0,OR($E60&lt;$Q$2,$E60&gt;$R$2))</formula>
    </cfRule>
  </conditionalFormatting>
  <conditionalFormatting sqref="F60">
    <cfRule type="expression" priority="71" dxfId="0" stopIfTrue="1">
      <formula>$F60&gt;($E60-$D60+0.5)</formula>
    </cfRule>
  </conditionalFormatting>
  <conditionalFormatting sqref="M60">
    <cfRule type="cellIs" priority="64" dxfId="0" operator="greaterThan" stopIfTrue="1">
      <formula>750</formula>
    </cfRule>
  </conditionalFormatting>
  <conditionalFormatting sqref="D60">
    <cfRule type="expression" priority="65" dxfId="0" stopIfTrue="1">
      <formula>AND($D60&gt;0,OR($D60&lt;$Q$2,$D60&gt;$R$2))</formula>
    </cfRule>
  </conditionalFormatting>
  <conditionalFormatting sqref="E60">
    <cfRule type="expression" priority="66" dxfId="0" stopIfTrue="1">
      <formula>AND($E60&gt;0,OR($E60&lt;$Q$2,$E60&gt;$R$2))</formula>
    </cfRule>
  </conditionalFormatting>
  <conditionalFormatting sqref="F60">
    <cfRule type="expression" priority="67" dxfId="0" stopIfTrue="1">
      <formula>$F60&gt;($E60-$D60+0.5)</formula>
    </cfRule>
  </conditionalFormatting>
  <conditionalFormatting sqref="M60">
    <cfRule type="cellIs" priority="60" dxfId="0" operator="greaterThan" stopIfTrue="1">
      <formula>750</formula>
    </cfRule>
  </conditionalFormatting>
  <conditionalFormatting sqref="D60">
    <cfRule type="expression" priority="61" dxfId="0" stopIfTrue="1">
      <formula>AND($D60&gt;0,OR($D60&lt;$Q$2,$D60&gt;$R$2))</formula>
    </cfRule>
  </conditionalFormatting>
  <conditionalFormatting sqref="E60">
    <cfRule type="expression" priority="62" dxfId="0" stopIfTrue="1">
      <formula>AND($E60&gt;0,OR($E60&lt;$Q$2,$E60&gt;$R$2))</formula>
    </cfRule>
  </conditionalFormatting>
  <conditionalFormatting sqref="F60">
    <cfRule type="expression" priority="63" dxfId="0" stopIfTrue="1">
      <formula>$F60&gt;($E60-$D60+0.5)</formula>
    </cfRule>
  </conditionalFormatting>
  <conditionalFormatting sqref="D60">
    <cfRule type="expression" priority="57" dxfId="0" stopIfTrue="1">
      <formula>AND($D60&gt;0,OR($D60&lt;$Q$2,$D60&gt;$R$2))</formula>
    </cfRule>
  </conditionalFormatting>
  <conditionalFormatting sqref="E60">
    <cfRule type="expression" priority="58" dxfId="0" stopIfTrue="1">
      <formula>AND($E60&gt;0,OR($E60&lt;$Q$2,$E60&gt;$R$2))</formula>
    </cfRule>
  </conditionalFormatting>
  <conditionalFormatting sqref="F60">
    <cfRule type="expression" priority="59" dxfId="0" stopIfTrue="1">
      <formula>$F60&gt;($E60-$D60+0.5)</formula>
    </cfRule>
  </conditionalFormatting>
  <conditionalFormatting sqref="D60">
    <cfRule type="expression" priority="54" dxfId="0" stopIfTrue="1">
      <formula>AND($D60&gt;0,OR($D60&lt;$Q$2,$D60&gt;$R$2))</formula>
    </cfRule>
  </conditionalFormatting>
  <conditionalFormatting sqref="E60">
    <cfRule type="expression" priority="55" dxfId="0" stopIfTrue="1">
      <formula>AND($E60&gt;0,OR($E60&lt;$Q$2,$E60&gt;$R$2))</formula>
    </cfRule>
  </conditionalFormatting>
  <conditionalFormatting sqref="F60">
    <cfRule type="expression" priority="56" dxfId="0" stopIfTrue="1">
      <formula>$F60&gt;($E60-$D60+0.5)</formula>
    </cfRule>
  </conditionalFormatting>
  <conditionalFormatting sqref="D60">
    <cfRule type="expression" priority="52" dxfId="0" stopIfTrue="1">
      <formula>AND($D60&gt;0,OR($D60&lt;$Q$2,$D60&gt;$R$2))</formula>
    </cfRule>
  </conditionalFormatting>
  <conditionalFormatting sqref="E60">
    <cfRule type="expression" priority="53" dxfId="0" stopIfTrue="1">
      <formula>AND($E60&gt;0,OR($E60&lt;$Q$2,$E60&gt;$R$2))</formula>
    </cfRule>
  </conditionalFormatting>
  <conditionalFormatting sqref="F60">
    <cfRule type="expression" priority="51" dxfId="0" stopIfTrue="1">
      <formula>$F60&gt;($E60-$D60+0.5)</formula>
    </cfRule>
  </conditionalFormatting>
  <conditionalFormatting sqref="M61">
    <cfRule type="cellIs" priority="47" dxfId="0" operator="greaterThan" stopIfTrue="1">
      <formula>750</formula>
    </cfRule>
  </conditionalFormatting>
  <conditionalFormatting sqref="D61">
    <cfRule type="expression" priority="48" dxfId="0" stopIfTrue="1">
      <formula>AND($D61&gt;0,OR($D61&lt;$Q$2,$D61&gt;$R$2))</formula>
    </cfRule>
  </conditionalFormatting>
  <conditionalFormatting sqref="E61">
    <cfRule type="expression" priority="49" dxfId="0" stopIfTrue="1">
      <formula>AND($E61&gt;0,OR($E61&lt;$Q$2,$E61&gt;$R$2))</formula>
    </cfRule>
  </conditionalFormatting>
  <conditionalFormatting sqref="F61">
    <cfRule type="expression" priority="50" dxfId="0" stopIfTrue="1">
      <formula>$F61&gt;($E61-$D61+0.5)</formula>
    </cfRule>
  </conditionalFormatting>
  <conditionalFormatting sqref="M61">
    <cfRule type="cellIs" priority="43" dxfId="0" operator="greaterThan" stopIfTrue="1">
      <formula>750</formula>
    </cfRule>
  </conditionalFormatting>
  <conditionalFormatting sqref="D61">
    <cfRule type="expression" priority="44" dxfId="0" stopIfTrue="1">
      <formula>AND($D61&gt;0,OR($D61&lt;$Q$2,$D61&gt;$R$2))</formula>
    </cfRule>
  </conditionalFormatting>
  <conditionalFormatting sqref="E61">
    <cfRule type="expression" priority="45" dxfId="0" stopIfTrue="1">
      <formula>AND($E61&gt;0,OR($E61&lt;$Q$2,$E61&gt;$R$2))</formula>
    </cfRule>
  </conditionalFormatting>
  <conditionalFormatting sqref="F61">
    <cfRule type="expression" priority="46" dxfId="0" stopIfTrue="1">
      <formula>$F61&gt;($E61-$D61+0.5)</formula>
    </cfRule>
  </conditionalFormatting>
  <conditionalFormatting sqref="M61">
    <cfRule type="cellIs" priority="39" dxfId="0" operator="greaterThan" stopIfTrue="1">
      <formula>750</formula>
    </cfRule>
  </conditionalFormatting>
  <conditionalFormatting sqref="D61">
    <cfRule type="expression" priority="40" dxfId="0" stopIfTrue="1">
      <formula>AND($D61&gt;0,OR($D61&lt;$Q$2,$D61&gt;$R$2))</formula>
    </cfRule>
  </conditionalFormatting>
  <conditionalFormatting sqref="E61">
    <cfRule type="expression" priority="41" dxfId="0" stopIfTrue="1">
      <formula>AND($E61&gt;0,OR($E61&lt;$Q$2,$E61&gt;$R$2))</formula>
    </cfRule>
  </conditionalFormatting>
  <conditionalFormatting sqref="F61">
    <cfRule type="expression" priority="42" dxfId="0" stopIfTrue="1">
      <formula>$F61&gt;($E61-$D61+0.5)</formula>
    </cfRule>
  </conditionalFormatting>
  <conditionalFormatting sqref="M61">
    <cfRule type="cellIs" priority="35" dxfId="0" operator="greaterThan" stopIfTrue="1">
      <formula>750</formula>
    </cfRule>
  </conditionalFormatting>
  <conditionalFormatting sqref="D61">
    <cfRule type="expression" priority="36" dxfId="0" stopIfTrue="1">
      <formula>AND($D61&gt;0,OR($D61&lt;$Q$2,$D61&gt;$R$2))</formula>
    </cfRule>
  </conditionalFormatting>
  <conditionalFormatting sqref="E61">
    <cfRule type="expression" priority="37" dxfId="0" stopIfTrue="1">
      <formula>AND($E61&gt;0,OR($E61&lt;$Q$2,$E61&gt;$R$2))</formula>
    </cfRule>
  </conditionalFormatting>
  <conditionalFormatting sqref="F61">
    <cfRule type="expression" priority="38" dxfId="0" stopIfTrue="1">
      <formula>$F61&gt;($E61-$D61+0.5)</formula>
    </cfRule>
  </conditionalFormatting>
  <conditionalFormatting sqref="D61">
    <cfRule type="expression" priority="32" dxfId="0" stopIfTrue="1">
      <formula>AND($D61&gt;0,OR($D61&lt;$Q$2,$D61&gt;$R$2))</formula>
    </cfRule>
  </conditionalFormatting>
  <conditionalFormatting sqref="E61">
    <cfRule type="expression" priority="33" dxfId="0" stopIfTrue="1">
      <formula>AND($E61&gt;0,OR($E61&lt;$Q$2,$E61&gt;$R$2))</formula>
    </cfRule>
  </conditionalFormatting>
  <conditionalFormatting sqref="F61">
    <cfRule type="expression" priority="34" dxfId="0" stopIfTrue="1">
      <formula>$F61&gt;($E61-$D61+0.5)</formula>
    </cfRule>
  </conditionalFormatting>
  <conditionalFormatting sqref="D61">
    <cfRule type="expression" priority="29" dxfId="0" stopIfTrue="1">
      <formula>AND($D61&gt;0,OR($D61&lt;$Q$2,$D61&gt;$R$2))</formula>
    </cfRule>
  </conditionalFormatting>
  <conditionalFormatting sqref="E61">
    <cfRule type="expression" priority="30" dxfId="0" stopIfTrue="1">
      <formula>AND($E61&gt;0,OR($E61&lt;$Q$2,$E61&gt;$R$2))</formula>
    </cfRule>
  </conditionalFormatting>
  <conditionalFormatting sqref="F61">
    <cfRule type="expression" priority="31" dxfId="0" stopIfTrue="1">
      <formula>$F61&gt;($E61-$D61+0.5)</formula>
    </cfRule>
  </conditionalFormatting>
  <conditionalFormatting sqref="D61">
    <cfRule type="expression" priority="27" dxfId="0" stopIfTrue="1">
      <formula>AND($D61&gt;0,OR($D61&lt;$Q$2,$D61&gt;$R$2))</formula>
    </cfRule>
  </conditionalFormatting>
  <conditionalFormatting sqref="E61">
    <cfRule type="expression" priority="28" dxfId="0" stopIfTrue="1">
      <formula>AND($E61&gt;0,OR($E61&lt;$Q$2,$E61&gt;$R$2))</formula>
    </cfRule>
  </conditionalFormatting>
  <conditionalFormatting sqref="F61">
    <cfRule type="expression" priority="26" dxfId="0" stopIfTrue="1">
      <formula>$F61&gt;($E61-$D61+0.5)</formula>
    </cfRule>
  </conditionalFormatting>
  <conditionalFormatting sqref="M62">
    <cfRule type="cellIs" priority="22" dxfId="0" operator="greaterThan" stopIfTrue="1">
      <formula>750</formula>
    </cfRule>
  </conditionalFormatting>
  <conditionalFormatting sqref="D62">
    <cfRule type="expression" priority="23" dxfId="0" stopIfTrue="1">
      <formula>AND($D62&gt;0,OR($D62&lt;$Q$2,$D62&gt;$R$2))</formula>
    </cfRule>
  </conditionalFormatting>
  <conditionalFormatting sqref="E62">
    <cfRule type="expression" priority="24" dxfId="0" stopIfTrue="1">
      <formula>AND($E62&gt;0,OR($E62&lt;$Q$2,$E62&gt;$R$2))</formula>
    </cfRule>
  </conditionalFormatting>
  <conditionalFormatting sqref="F62">
    <cfRule type="expression" priority="25" dxfId="0" stopIfTrue="1">
      <formula>$F62&gt;($E62-$D62+0.5)</formula>
    </cfRule>
  </conditionalFormatting>
  <conditionalFormatting sqref="M62">
    <cfRule type="cellIs" priority="18" dxfId="0" operator="greaterThan" stopIfTrue="1">
      <formula>750</formula>
    </cfRule>
  </conditionalFormatting>
  <conditionalFormatting sqref="D62">
    <cfRule type="expression" priority="19" dxfId="0" stopIfTrue="1">
      <formula>AND($D62&gt;0,OR($D62&lt;$Q$2,$D62&gt;$R$2))</formula>
    </cfRule>
  </conditionalFormatting>
  <conditionalFormatting sqref="E62">
    <cfRule type="expression" priority="20" dxfId="0" stopIfTrue="1">
      <formula>AND($E62&gt;0,OR($E62&lt;$Q$2,$E62&gt;$R$2))</formula>
    </cfRule>
  </conditionalFormatting>
  <conditionalFormatting sqref="F62">
    <cfRule type="expression" priority="21" dxfId="0" stopIfTrue="1">
      <formula>$F62&gt;($E62-$D62+0.5)</formula>
    </cfRule>
  </conditionalFormatting>
  <conditionalFormatting sqref="M62">
    <cfRule type="cellIs" priority="14" dxfId="0" operator="greaterThan" stopIfTrue="1">
      <formula>750</formula>
    </cfRule>
  </conditionalFormatting>
  <conditionalFormatting sqref="D62">
    <cfRule type="expression" priority="15" dxfId="0" stopIfTrue="1">
      <formula>AND($D62&gt;0,OR($D62&lt;$Q$2,$D62&gt;$R$2))</formula>
    </cfRule>
  </conditionalFormatting>
  <conditionalFormatting sqref="E62">
    <cfRule type="expression" priority="16" dxfId="0" stopIfTrue="1">
      <formula>AND($E62&gt;0,OR($E62&lt;$Q$2,$E62&gt;$R$2))</formula>
    </cfRule>
  </conditionalFormatting>
  <conditionalFormatting sqref="F62">
    <cfRule type="expression" priority="17" dxfId="0" stopIfTrue="1">
      <formula>$F62&gt;($E62-$D62+0.5)</formula>
    </cfRule>
  </conditionalFormatting>
  <conditionalFormatting sqref="M62">
    <cfRule type="cellIs" priority="10" dxfId="0" operator="greaterThan" stopIfTrue="1">
      <formula>750</formula>
    </cfRule>
  </conditionalFormatting>
  <conditionalFormatting sqref="D62">
    <cfRule type="expression" priority="11" dxfId="0" stopIfTrue="1">
      <formula>AND($D62&gt;0,OR($D62&lt;$Q$2,$D62&gt;$R$2))</formula>
    </cfRule>
  </conditionalFormatting>
  <conditionalFormatting sqref="E62">
    <cfRule type="expression" priority="12" dxfId="0" stopIfTrue="1">
      <formula>AND($E62&gt;0,OR($E62&lt;$Q$2,$E62&gt;$R$2))</formula>
    </cfRule>
  </conditionalFormatting>
  <conditionalFormatting sqref="F62">
    <cfRule type="expression" priority="13" dxfId="0" stopIfTrue="1">
      <formula>$F62&gt;($E62-$D62+0.5)</formula>
    </cfRule>
  </conditionalFormatting>
  <conditionalFormatting sqref="D62">
    <cfRule type="expression" priority="7" dxfId="0" stopIfTrue="1">
      <formula>AND($D62&gt;0,OR($D62&lt;$Q$2,$D62&gt;$R$2))</formula>
    </cfRule>
  </conditionalFormatting>
  <conditionalFormatting sqref="E62">
    <cfRule type="expression" priority="8" dxfId="0" stopIfTrue="1">
      <formula>AND($E62&gt;0,OR($E62&lt;$Q$2,$E62&gt;$R$2))</formula>
    </cfRule>
  </conditionalFormatting>
  <conditionalFormatting sqref="F62">
    <cfRule type="expression" priority="9" dxfId="0" stopIfTrue="1">
      <formula>$F62&gt;($E62-$D62+0.5)</formula>
    </cfRule>
  </conditionalFormatting>
  <conditionalFormatting sqref="D62">
    <cfRule type="expression" priority="4" dxfId="0" stopIfTrue="1">
      <formula>AND($D62&gt;0,OR($D62&lt;$Q$2,$D62&gt;$R$2))</formula>
    </cfRule>
  </conditionalFormatting>
  <conditionalFormatting sqref="E62">
    <cfRule type="expression" priority="5" dxfId="0" stopIfTrue="1">
      <formula>AND($E62&gt;0,OR($E62&lt;$Q$2,$E62&gt;$R$2))</formula>
    </cfRule>
  </conditionalFormatting>
  <conditionalFormatting sqref="F62">
    <cfRule type="expression" priority="6" dxfId="0" stopIfTrue="1">
      <formula>$F62&gt;($E62-$D62+0.5)</formula>
    </cfRule>
  </conditionalFormatting>
  <conditionalFormatting sqref="D62">
    <cfRule type="expression" priority="2" dxfId="0" stopIfTrue="1">
      <formula>AND($D62&gt;0,OR($D62&lt;$Q$2,$D62&gt;$R$2))</formula>
    </cfRule>
  </conditionalFormatting>
  <conditionalFormatting sqref="E62">
    <cfRule type="expression" priority="3" dxfId="0" stopIfTrue="1">
      <formula>AND($E62&gt;0,OR($E62&lt;$Q$2,$E62&gt;$R$2))</formula>
    </cfRule>
  </conditionalFormatting>
  <conditionalFormatting sqref="F62">
    <cfRule type="expression" priority="1" dxfId="0" stopIfTrue="1">
      <formula>$F62&gt;($E62-$D62+0.5)</formula>
    </cfRule>
  </conditionalFormatting>
  <dataValidations count="1">
    <dataValidation errorStyle="warning" type="date" allowBlank="1" showInputMessage="1" showErrorMessage="1" errorTitle="Date Error" error="The date entered is outside of the eligible project period entered in the 'Identification' worksheet - do you wish to continue?" sqref="D9:E358">
      <formula1>$Q$2</formula1>
      <formula2>$R$2</formula2>
    </dataValidation>
  </dataValidations>
  <printOptions gridLines="1"/>
  <pageMargins left="0" right="0" top="0.984251968503937" bottom="0.984251968503937" header="0.5118110236220472" footer="0.5118110236220472"/>
  <pageSetup horizontalDpi="300" verticalDpi="300" orientation="landscape" scale="49" r:id="rId1"/>
  <headerFooter alignWithMargins="0">
    <oddFooter>&amp;R&amp;"Arial,Italique"&amp;8&amp;P / &amp;N</oddFooter>
  </headerFooter>
</worksheet>
</file>

<file path=xl/worksheets/sheet7.xml><?xml version="1.0" encoding="utf-8"?>
<worksheet xmlns="http://schemas.openxmlformats.org/spreadsheetml/2006/main" xmlns:r="http://schemas.openxmlformats.org/officeDocument/2006/relationships">
  <dimension ref="A1:P66"/>
  <sheetViews>
    <sheetView zoomScale="70" zoomScaleNormal="70" zoomScaleSheetLayoutView="65" zoomScalePageLayoutView="0" workbookViewId="0" topLeftCell="A1">
      <selection activeCell="I43" sqref="I43"/>
    </sheetView>
  </sheetViews>
  <sheetFormatPr defaultColWidth="9.140625" defaultRowHeight="12.75"/>
  <cols>
    <col min="1" max="1" width="19.00390625" style="254" customWidth="1"/>
    <col min="2" max="2" width="15.7109375" style="254" customWidth="1"/>
    <col min="3" max="4" width="30.7109375" style="254" customWidth="1"/>
    <col min="5" max="5" width="16.7109375" style="254" customWidth="1"/>
    <col min="6" max="6" width="17.00390625" style="254" customWidth="1"/>
    <col min="7" max="7" width="15.7109375" style="254" customWidth="1"/>
    <col min="8" max="8" width="16.00390625" style="254" customWidth="1"/>
    <col min="9" max="9" width="18.00390625" style="254" customWidth="1"/>
    <col min="10" max="10" width="15.7109375" style="254" customWidth="1"/>
    <col min="11" max="11" width="16.140625" style="254" customWidth="1"/>
    <col min="12" max="13" width="25.7109375" style="502" customWidth="1"/>
    <col min="14" max="14" width="19.140625" style="254" customWidth="1"/>
    <col min="15" max="15" width="19.140625" style="498" customWidth="1"/>
    <col min="16" max="16" width="15.7109375" style="498" customWidth="1"/>
    <col min="17" max="16384" width="9.140625" style="498" customWidth="1"/>
  </cols>
  <sheetData>
    <row r="1" spans="1:16" ht="13.5" thickBot="1">
      <c r="A1" s="241" t="str">
        <f>IF(Identification!$B$6="EN",Languages!$A134,IF(Identification!$B$6="FR",Languages!$B134,Languages!$C134))</f>
        <v>SUMMARY:</v>
      </c>
      <c r="B1" s="56" t="str">
        <f>IF(Identification!$B$6="EN",Languages!$A49,IF(Identification!$B$6="FR",Languages!$B49,Languages!$C49))</f>
        <v>Declared:</v>
      </c>
      <c r="O1" s="56" t="str">
        <f>IF(Identification!$B$6="EN",Languages!$A93,IF(Identification!$B$6="FR",Languages!$B93,Languages!$C93))</f>
        <v>Ineligible:</v>
      </c>
      <c r="P1" s="56" t="str">
        <f>IF(Identification!$B$6="EN",Languages!$A57,IF(Identification!$B$6="FR",Languages!$B57,Languages!$C57))</f>
        <v>Eligible:</v>
      </c>
    </row>
    <row r="2" spans="1:16" ht="13.5" thickBot="1">
      <c r="A2" s="241" t="s">
        <v>1418</v>
      </c>
      <c r="B2" s="51">
        <f>SUM(K8:K65)</f>
        <v>0</v>
      </c>
      <c r="M2" s="220">
        <f>Identification!B8</f>
        <v>0</v>
      </c>
      <c r="N2" s="198">
        <f>Identification!B10</f>
        <v>0</v>
      </c>
      <c r="O2" s="51">
        <f>SUM(B3-P2)</f>
        <v>0</v>
      </c>
      <c r="P2" s="51">
        <f>SUM(P8:P65)</f>
        <v>0</v>
      </c>
    </row>
    <row r="3" spans="1:16" ht="13.5" thickBot="1">
      <c r="A3" s="128" t="str">
        <f>IF(Identification!$B$6="EN",Languages!$A147,IF(Identification!$B$6="FR",Languages!$B147,Languages!$C147))</f>
        <v>Total Costs:</v>
      </c>
      <c r="B3" s="51">
        <f>SUM(B2:B2)</f>
        <v>0</v>
      </c>
      <c r="O3" s="254"/>
      <c r="P3" s="254"/>
    </row>
    <row r="4" spans="1:16" s="507" customFormat="1" ht="9" thickBot="1">
      <c r="A4" s="505"/>
      <c r="B4" s="505"/>
      <c r="C4" s="505"/>
      <c r="D4" s="505"/>
      <c r="E4" s="505"/>
      <c r="F4" s="505"/>
      <c r="G4" s="505"/>
      <c r="H4" s="505"/>
      <c r="I4" s="505"/>
      <c r="J4" s="505"/>
      <c r="K4" s="505"/>
      <c r="L4" s="506"/>
      <c r="M4" s="506"/>
      <c r="N4" s="505"/>
      <c r="O4" s="505"/>
      <c r="P4" s="505"/>
    </row>
    <row r="5" spans="1:16" ht="16.5" thickBot="1">
      <c r="A5" s="412" t="str">
        <f>IF(Identification!$B$6="EN",Languages!$A139,IF(Identification!$B$6="FR",Languages!$B139,Languages!$C139))</f>
        <v>Tables J 5. Equipment Costs </v>
      </c>
      <c r="B5" s="413"/>
      <c r="C5" s="413"/>
      <c r="D5" s="413"/>
      <c r="E5" s="413"/>
      <c r="F5" s="413"/>
      <c r="G5" s="413"/>
      <c r="H5" s="413"/>
      <c r="I5" s="413"/>
      <c r="J5" s="413"/>
      <c r="K5" s="414"/>
      <c r="O5" s="254"/>
      <c r="P5" s="254"/>
    </row>
    <row r="6" spans="1:16" s="507" customFormat="1" ht="9" thickBot="1">
      <c r="A6" s="505"/>
      <c r="B6" s="505"/>
      <c r="C6" s="505"/>
      <c r="D6" s="505"/>
      <c r="E6" s="505"/>
      <c r="F6" s="505"/>
      <c r="G6" s="505"/>
      <c r="H6" s="505"/>
      <c r="I6" s="505"/>
      <c r="J6" s="505"/>
      <c r="K6" s="505"/>
      <c r="L6" s="506"/>
      <c r="M6" s="506"/>
      <c r="N6" s="505"/>
      <c r="O6" s="505"/>
      <c r="P6" s="505"/>
    </row>
    <row r="7" spans="1:16" ht="58.5" customHeight="1" thickBot="1">
      <c r="A7" s="182" t="str">
        <f>IF(Identification!$B$6="EN",Languages!$A115,IF(Identification!$B$6="FR",Languages!$B115,Languages!$C115))</f>
        <v>Partner No. (required)</v>
      </c>
      <c r="B7" s="182" t="str">
        <f>IF(Identification!$B$6="EN",Languages!$A167,IF(Identification!$B$6="FR",Languages!$B167,Languages!$C167))</f>
        <v>Invoice Reference No.</v>
      </c>
      <c r="C7" s="217" t="s">
        <v>139</v>
      </c>
      <c r="D7" s="217" t="str">
        <f>IF(Identification!$B$6="EN",Languages!$A121,IF(Identification!$B$6="FR",Languages!$B121,Languages!$C121))</f>
        <v>Purpose</v>
      </c>
      <c r="E7" s="5" t="str">
        <f>IF(Identification!$B$6="EN",Languages!$A117,IF(Identification!$B$6="FR",Languages!$B117,Languages!$C117))</f>
        <v>Period of use in the Project (months)</v>
      </c>
      <c r="F7" s="5" t="str">
        <f>IF(Identification!$B$6="EN",Languages!$A168,IF(Identification!$B$6="FR",Languages!$B168,Languages!$C168))</f>
        <v>Depreciation time (months)</v>
      </c>
      <c r="G7" s="5" t="str">
        <f>IF(Identification!$B$6="EN",Languages!$A170,IF(Identification!$B$6="FR",Languages!$B170,Languages!$C170))</f>
        <v>Purchase cost</v>
      </c>
      <c r="H7" s="5" t="str">
        <f>IF(Identification!$B$6="EN",Languages!$A169,IF(Identification!$B$6="FR",Languages!$B169,Languages!$C169))</f>
        <v>Purchase date (dd/mm/yyyy)</v>
      </c>
      <c r="I7" s="5" t="str">
        <f>IF(Identification!$B$6="EN",Languages!$A51,IF(Identification!$B$6="FR",Languages!$B51,Languages!$C51))</f>
        <v>Depreciation Amount</v>
      </c>
      <c r="J7" s="5" t="str">
        <f>IF(Identification!$B$6="EN",Languages!$A50,IF(Identification!$B$6="FR",Languages!$B50,Languages!$C50))</f>
        <v>Degree of use in Project (%)</v>
      </c>
      <c r="K7" s="5" t="str">
        <f>IF(Identification!$B$6="EN",Languages!$A152,IF(Identification!$B$6="FR",Languages!$B152,Languages!$C152))</f>
        <v>TOTAL COST</v>
      </c>
      <c r="L7" s="5" t="s">
        <v>1422</v>
      </c>
      <c r="M7" s="5" t="s">
        <v>1421</v>
      </c>
      <c r="N7" s="5" t="str">
        <f>IF(Identification!$B$6="EN",Languages!$A89,IF(Identification!$B$6="FR",Languages!$B89,Languages!$C89))</f>
        <v>Ineligible (item; part-item)</v>
      </c>
      <c r="O7" s="5" t="str">
        <f>IF(Identification!$B$6="EN",Languages!$A90,IF(Identification!$B$6="FR",Languages!$B90,Languages!$C90))</f>
        <v>Ineligible Cost Date</v>
      </c>
      <c r="P7" s="217" t="str">
        <f>IF(Identification!$B$6="EN",Languages!$A54,IF(Identification!$B$6="FR",Languages!$B54,Languages!$C153))</f>
        <v>Eligible Costs</v>
      </c>
    </row>
    <row r="8" spans="1:16" s="510" customFormat="1" ht="12.75">
      <c r="A8" s="221"/>
      <c r="B8" s="252" t="s">
        <v>1075</v>
      </c>
      <c r="C8" s="212"/>
      <c r="D8" s="215"/>
      <c r="E8" s="222"/>
      <c r="F8" s="222"/>
      <c r="G8" s="218"/>
      <c r="H8" s="213"/>
      <c r="I8" s="219">
        <f>IF($F8&gt;0,MIN($E8/$F8*$G8,$G8),$G8)</f>
        <v>0</v>
      </c>
      <c r="J8" s="223"/>
      <c r="K8" s="219">
        <f>IF(J8&lt;100.01%,I8*J8,FALSE)</f>
        <v>0</v>
      </c>
      <c r="L8" s="224"/>
      <c r="M8" s="176"/>
      <c r="N8" s="509"/>
      <c r="O8" s="227">
        <f aca="true" t="shared" si="0" ref="O8:O39">IF(OR(H8&lt;$M$2,H8&gt;$N$2),K8,0)</f>
        <v>0</v>
      </c>
      <c r="P8" s="228">
        <f aca="true" t="shared" si="1" ref="P8:P39">IF($K8&gt;0,$K8-MAX($N8,$O8),0)</f>
        <v>0</v>
      </c>
    </row>
    <row r="9" spans="1:16" s="510" customFormat="1" ht="12.75">
      <c r="A9" s="164"/>
      <c r="B9" s="249" t="s">
        <v>1076</v>
      </c>
      <c r="C9" s="162"/>
      <c r="D9" s="129"/>
      <c r="E9" s="134"/>
      <c r="F9" s="134"/>
      <c r="G9" s="132"/>
      <c r="H9" s="130"/>
      <c r="I9" s="133">
        <f aca="true" t="shared" si="2" ref="I9:I65">IF($F9&gt;0,MIN($E9/$F9*$G9,$G9),$G9)</f>
        <v>0</v>
      </c>
      <c r="J9" s="135"/>
      <c r="K9" s="133">
        <f aca="true" t="shared" si="3" ref="K9:K65">IF(J9&lt;100.01%,I9*J9,FALSE)</f>
        <v>0</v>
      </c>
      <c r="L9" s="225"/>
      <c r="M9" s="177"/>
      <c r="N9" s="132"/>
      <c r="O9" s="133">
        <f t="shared" si="0"/>
        <v>0</v>
      </c>
      <c r="P9" s="229">
        <f t="shared" si="1"/>
        <v>0</v>
      </c>
    </row>
    <row r="10" spans="1:16" s="510" customFormat="1" ht="12.75">
      <c r="A10" s="164"/>
      <c r="B10" s="249" t="s">
        <v>1077</v>
      </c>
      <c r="C10" s="162"/>
      <c r="D10" s="129"/>
      <c r="E10" s="134"/>
      <c r="F10" s="134"/>
      <c r="G10" s="132"/>
      <c r="H10" s="130"/>
      <c r="I10" s="133">
        <f t="shared" si="2"/>
        <v>0</v>
      </c>
      <c r="J10" s="135"/>
      <c r="K10" s="133">
        <f t="shared" si="3"/>
        <v>0</v>
      </c>
      <c r="L10" s="225"/>
      <c r="M10" s="177"/>
      <c r="N10" s="132"/>
      <c r="O10" s="133">
        <f t="shared" si="0"/>
        <v>0</v>
      </c>
      <c r="P10" s="229">
        <f t="shared" si="1"/>
        <v>0</v>
      </c>
    </row>
    <row r="11" spans="1:16" s="510" customFormat="1" ht="12.75">
      <c r="A11" s="164"/>
      <c r="B11" s="249" t="s">
        <v>1078</v>
      </c>
      <c r="C11" s="162"/>
      <c r="D11" s="129"/>
      <c r="E11" s="134"/>
      <c r="F11" s="134"/>
      <c r="G11" s="132"/>
      <c r="H11" s="130"/>
      <c r="I11" s="133">
        <f t="shared" si="2"/>
        <v>0</v>
      </c>
      <c r="J11" s="135"/>
      <c r="K11" s="133">
        <f t="shared" si="3"/>
        <v>0</v>
      </c>
      <c r="L11" s="225"/>
      <c r="M11" s="177"/>
      <c r="N11" s="132"/>
      <c r="O11" s="133">
        <f t="shared" si="0"/>
        <v>0</v>
      </c>
      <c r="P11" s="229">
        <f t="shared" si="1"/>
        <v>0</v>
      </c>
    </row>
    <row r="12" spans="1:16" s="510" customFormat="1" ht="12.75">
      <c r="A12" s="164"/>
      <c r="B12" s="249" t="s">
        <v>1079</v>
      </c>
      <c r="C12" s="162"/>
      <c r="D12" s="129"/>
      <c r="E12" s="134"/>
      <c r="F12" s="134"/>
      <c r="G12" s="132"/>
      <c r="H12" s="130"/>
      <c r="I12" s="133">
        <f t="shared" si="2"/>
        <v>0</v>
      </c>
      <c r="J12" s="135"/>
      <c r="K12" s="133">
        <f t="shared" si="3"/>
        <v>0</v>
      </c>
      <c r="L12" s="225"/>
      <c r="M12" s="177"/>
      <c r="N12" s="132"/>
      <c r="O12" s="133">
        <f t="shared" si="0"/>
        <v>0</v>
      </c>
      <c r="P12" s="229">
        <f t="shared" si="1"/>
        <v>0</v>
      </c>
    </row>
    <row r="13" spans="1:16" s="510" customFormat="1" ht="12.75">
      <c r="A13" s="164"/>
      <c r="B13" s="249" t="s">
        <v>1080</v>
      </c>
      <c r="C13" s="162"/>
      <c r="D13" s="129"/>
      <c r="E13" s="134"/>
      <c r="F13" s="134"/>
      <c r="G13" s="132"/>
      <c r="H13" s="130"/>
      <c r="I13" s="133">
        <f t="shared" si="2"/>
        <v>0</v>
      </c>
      <c r="J13" s="135"/>
      <c r="K13" s="133">
        <f t="shared" si="3"/>
        <v>0</v>
      </c>
      <c r="L13" s="225"/>
      <c r="M13" s="177"/>
      <c r="N13" s="132"/>
      <c r="O13" s="133">
        <f t="shared" si="0"/>
        <v>0</v>
      </c>
      <c r="P13" s="229">
        <f t="shared" si="1"/>
        <v>0</v>
      </c>
    </row>
    <row r="14" spans="1:16" s="510" customFormat="1" ht="12.75">
      <c r="A14" s="164"/>
      <c r="B14" s="249" t="s">
        <v>1081</v>
      </c>
      <c r="C14" s="162"/>
      <c r="D14" s="129"/>
      <c r="E14" s="134"/>
      <c r="F14" s="134"/>
      <c r="G14" s="132"/>
      <c r="H14" s="130"/>
      <c r="I14" s="133">
        <f t="shared" si="2"/>
        <v>0</v>
      </c>
      <c r="J14" s="135"/>
      <c r="K14" s="133">
        <f t="shared" si="3"/>
        <v>0</v>
      </c>
      <c r="L14" s="225"/>
      <c r="M14" s="177"/>
      <c r="N14" s="132"/>
      <c r="O14" s="133">
        <f t="shared" si="0"/>
        <v>0</v>
      </c>
      <c r="P14" s="229">
        <f t="shared" si="1"/>
        <v>0</v>
      </c>
    </row>
    <row r="15" spans="1:16" s="510" customFormat="1" ht="12.75">
      <c r="A15" s="164"/>
      <c r="B15" s="249" t="s">
        <v>1082</v>
      </c>
      <c r="C15" s="162"/>
      <c r="D15" s="129"/>
      <c r="E15" s="134"/>
      <c r="F15" s="134"/>
      <c r="G15" s="132"/>
      <c r="H15" s="130"/>
      <c r="I15" s="133">
        <f t="shared" si="2"/>
        <v>0</v>
      </c>
      <c r="J15" s="135"/>
      <c r="K15" s="133">
        <f t="shared" si="3"/>
        <v>0</v>
      </c>
      <c r="L15" s="225"/>
      <c r="M15" s="177"/>
      <c r="N15" s="132"/>
      <c r="O15" s="133">
        <f t="shared" si="0"/>
        <v>0</v>
      </c>
      <c r="P15" s="229">
        <f t="shared" si="1"/>
        <v>0</v>
      </c>
    </row>
    <row r="16" spans="1:16" s="510" customFormat="1" ht="12.75">
      <c r="A16" s="164"/>
      <c r="B16" s="249" t="s">
        <v>1083</v>
      </c>
      <c r="C16" s="162"/>
      <c r="D16" s="129"/>
      <c r="E16" s="134"/>
      <c r="F16" s="134"/>
      <c r="G16" s="132"/>
      <c r="H16" s="130"/>
      <c r="I16" s="133">
        <f t="shared" si="2"/>
        <v>0</v>
      </c>
      <c r="J16" s="135"/>
      <c r="K16" s="133">
        <f t="shared" si="3"/>
        <v>0</v>
      </c>
      <c r="L16" s="225"/>
      <c r="M16" s="177"/>
      <c r="N16" s="132"/>
      <c r="O16" s="133">
        <f t="shared" si="0"/>
        <v>0</v>
      </c>
      <c r="P16" s="229">
        <f t="shared" si="1"/>
        <v>0</v>
      </c>
    </row>
    <row r="17" spans="1:16" s="510" customFormat="1" ht="12.75">
      <c r="A17" s="164"/>
      <c r="B17" s="249" t="s">
        <v>1084</v>
      </c>
      <c r="C17" s="162"/>
      <c r="D17" s="129"/>
      <c r="E17" s="134"/>
      <c r="F17" s="134"/>
      <c r="G17" s="132"/>
      <c r="H17" s="130"/>
      <c r="I17" s="133">
        <f t="shared" si="2"/>
        <v>0</v>
      </c>
      <c r="J17" s="135"/>
      <c r="K17" s="133">
        <f t="shared" si="3"/>
        <v>0</v>
      </c>
      <c r="L17" s="225"/>
      <c r="M17" s="177"/>
      <c r="N17" s="132"/>
      <c r="O17" s="133">
        <f t="shared" si="0"/>
        <v>0</v>
      </c>
      <c r="P17" s="229">
        <f t="shared" si="1"/>
        <v>0</v>
      </c>
    </row>
    <row r="18" spans="1:16" s="510" customFormat="1" ht="12.75">
      <c r="A18" s="164"/>
      <c r="B18" s="249" t="s">
        <v>1085</v>
      </c>
      <c r="C18" s="162"/>
      <c r="D18" s="129"/>
      <c r="E18" s="134"/>
      <c r="F18" s="134"/>
      <c r="G18" s="132"/>
      <c r="H18" s="130"/>
      <c r="I18" s="133">
        <f t="shared" si="2"/>
        <v>0</v>
      </c>
      <c r="J18" s="135"/>
      <c r="K18" s="133">
        <f t="shared" si="3"/>
        <v>0</v>
      </c>
      <c r="L18" s="225"/>
      <c r="M18" s="177"/>
      <c r="N18" s="132"/>
      <c r="O18" s="133">
        <f t="shared" si="0"/>
        <v>0</v>
      </c>
      <c r="P18" s="229">
        <f t="shared" si="1"/>
        <v>0</v>
      </c>
    </row>
    <row r="19" spans="1:16" s="510" customFormat="1" ht="12.75">
      <c r="A19" s="164"/>
      <c r="B19" s="249" t="s">
        <v>1086</v>
      </c>
      <c r="C19" s="162"/>
      <c r="D19" s="129"/>
      <c r="E19" s="134"/>
      <c r="F19" s="134"/>
      <c r="G19" s="132"/>
      <c r="H19" s="130"/>
      <c r="I19" s="133">
        <f t="shared" si="2"/>
        <v>0</v>
      </c>
      <c r="J19" s="135"/>
      <c r="K19" s="133">
        <f t="shared" si="3"/>
        <v>0</v>
      </c>
      <c r="L19" s="225"/>
      <c r="M19" s="177"/>
      <c r="N19" s="132"/>
      <c r="O19" s="133">
        <f t="shared" si="0"/>
        <v>0</v>
      </c>
      <c r="P19" s="229">
        <f t="shared" si="1"/>
        <v>0</v>
      </c>
    </row>
    <row r="20" spans="1:16" s="510" customFormat="1" ht="12.75">
      <c r="A20" s="164"/>
      <c r="B20" s="249" t="s">
        <v>1087</v>
      </c>
      <c r="C20" s="162"/>
      <c r="D20" s="129"/>
      <c r="E20" s="134"/>
      <c r="F20" s="134"/>
      <c r="G20" s="132"/>
      <c r="H20" s="130"/>
      <c r="I20" s="133">
        <f t="shared" si="2"/>
        <v>0</v>
      </c>
      <c r="J20" s="135"/>
      <c r="K20" s="133">
        <f t="shared" si="3"/>
        <v>0</v>
      </c>
      <c r="L20" s="225"/>
      <c r="M20" s="177"/>
      <c r="N20" s="132"/>
      <c r="O20" s="133">
        <f t="shared" si="0"/>
        <v>0</v>
      </c>
      <c r="P20" s="229">
        <f t="shared" si="1"/>
        <v>0</v>
      </c>
    </row>
    <row r="21" spans="1:16" s="510" customFormat="1" ht="12.75">
      <c r="A21" s="164"/>
      <c r="B21" s="249" t="s">
        <v>1088</v>
      </c>
      <c r="C21" s="162"/>
      <c r="D21" s="129"/>
      <c r="E21" s="134"/>
      <c r="F21" s="134"/>
      <c r="G21" s="132"/>
      <c r="H21" s="130"/>
      <c r="I21" s="133">
        <f t="shared" si="2"/>
        <v>0</v>
      </c>
      <c r="J21" s="135"/>
      <c r="K21" s="133">
        <f t="shared" si="3"/>
        <v>0</v>
      </c>
      <c r="L21" s="225"/>
      <c r="M21" s="177"/>
      <c r="N21" s="132"/>
      <c r="O21" s="133">
        <f t="shared" si="0"/>
        <v>0</v>
      </c>
      <c r="P21" s="229">
        <f t="shared" si="1"/>
        <v>0</v>
      </c>
    </row>
    <row r="22" spans="1:16" s="510" customFormat="1" ht="12.75">
      <c r="A22" s="164"/>
      <c r="B22" s="249" t="s">
        <v>1089</v>
      </c>
      <c r="C22" s="162"/>
      <c r="D22" s="129"/>
      <c r="E22" s="134"/>
      <c r="F22" s="134"/>
      <c r="G22" s="132"/>
      <c r="H22" s="130"/>
      <c r="I22" s="133">
        <f t="shared" si="2"/>
        <v>0</v>
      </c>
      <c r="J22" s="135"/>
      <c r="K22" s="133">
        <f t="shared" si="3"/>
        <v>0</v>
      </c>
      <c r="L22" s="225"/>
      <c r="M22" s="177"/>
      <c r="N22" s="132"/>
      <c r="O22" s="133">
        <f t="shared" si="0"/>
        <v>0</v>
      </c>
      <c r="P22" s="229">
        <f t="shared" si="1"/>
        <v>0</v>
      </c>
    </row>
    <row r="23" spans="1:16" s="510" customFormat="1" ht="12.75">
      <c r="A23" s="164"/>
      <c r="B23" s="249" t="s">
        <v>1090</v>
      </c>
      <c r="C23" s="162"/>
      <c r="D23" s="129"/>
      <c r="E23" s="134"/>
      <c r="F23" s="134"/>
      <c r="G23" s="132"/>
      <c r="H23" s="130"/>
      <c r="I23" s="133">
        <f t="shared" si="2"/>
        <v>0</v>
      </c>
      <c r="J23" s="135"/>
      <c r="K23" s="133">
        <f t="shared" si="3"/>
        <v>0</v>
      </c>
      <c r="L23" s="225"/>
      <c r="M23" s="177"/>
      <c r="N23" s="132"/>
      <c r="O23" s="133">
        <f t="shared" si="0"/>
        <v>0</v>
      </c>
      <c r="P23" s="229">
        <f t="shared" si="1"/>
        <v>0</v>
      </c>
    </row>
    <row r="24" spans="1:16" s="510" customFormat="1" ht="12.75">
      <c r="A24" s="164"/>
      <c r="B24" s="249" t="s">
        <v>1091</v>
      </c>
      <c r="C24" s="162"/>
      <c r="D24" s="129"/>
      <c r="E24" s="134"/>
      <c r="F24" s="134"/>
      <c r="G24" s="132"/>
      <c r="H24" s="130"/>
      <c r="I24" s="133">
        <f t="shared" si="2"/>
        <v>0</v>
      </c>
      <c r="J24" s="135"/>
      <c r="K24" s="133">
        <f t="shared" si="3"/>
        <v>0</v>
      </c>
      <c r="L24" s="225"/>
      <c r="M24" s="177"/>
      <c r="N24" s="132"/>
      <c r="O24" s="133">
        <f t="shared" si="0"/>
        <v>0</v>
      </c>
      <c r="P24" s="229">
        <f t="shared" si="1"/>
        <v>0</v>
      </c>
    </row>
    <row r="25" spans="1:16" s="510" customFormat="1" ht="12.75">
      <c r="A25" s="164"/>
      <c r="B25" s="249" t="s">
        <v>1092</v>
      </c>
      <c r="C25" s="162"/>
      <c r="D25" s="129"/>
      <c r="E25" s="134"/>
      <c r="F25" s="134"/>
      <c r="G25" s="132"/>
      <c r="H25" s="130"/>
      <c r="I25" s="133">
        <f t="shared" si="2"/>
        <v>0</v>
      </c>
      <c r="J25" s="135"/>
      <c r="K25" s="133">
        <f t="shared" si="3"/>
        <v>0</v>
      </c>
      <c r="L25" s="225"/>
      <c r="M25" s="177"/>
      <c r="N25" s="132"/>
      <c r="O25" s="133">
        <f t="shared" si="0"/>
        <v>0</v>
      </c>
      <c r="P25" s="229">
        <f t="shared" si="1"/>
        <v>0</v>
      </c>
    </row>
    <row r="26" spans="1:16" s="510" customFormat="1" ht="12.75">
      <c r="A26" s="164"/>
      <c r="B26" s="249" t="s">
        <v>1093</v>
      </c>
      <c r="C26" s="162"/>
      <c r="D26" s="129"/>
      <c r="E26" s="134"/>
      <c r="F26" s="134"/>
      <c r="G26" s="132"/>
      <c r="H26" s="130"/>
      <c r="I26" s="133">
        <f t="shared" si="2"/>
        <v>0</v>
      </c>
      <c r="J26" s="135"/>
      <c r="K26" s="133">
        <f t="shared" si="3"/>
        <v>0</v>
      </c>
      <c r="L26" s="225"/>
      <c r="M26" s="177"/>
      <c r="N26" s="132"/>
      <c r="O26" s="133">
        <f t="shared" si="0"/>
        <v>0</v>
      </c>
      <c r="P26" s="229">
        <f t="shared" si="1"/>
        <v>0</v>
      </c>
    </row>
    <row r="27" spans="1:16" s="510" customFormat="1" ht="12.75">
      <c r="A27" s="164"/>
      <c r="B27" s="249" t="s">
        <v>1094</v>
      </c>
      <c r="C27" s="162"/>
      <c r="D27" s="129"/>
      <c r="E27" s="134"/>
      <c r="F27" s="134"/>
      <c r="G27" s="132"/>
      <c r="H27" s="130"/>
      <c r="I27" s="133">
        <f t="shared" si="2"/>
        <v>0</v>
      </c>
      <c r="J27" s="135"/>
      <c r="K27" s="133">
        <f t="shared" si="3"/>
        <v>0</v>
      </c>
      <c r="L27" s="225"/>
      <c r="M27" s="177"/>
      <c r="N27" s="132"/>
      <c r="O27" s="133">
        <f t="shared" si="0"/>
        <v>0</v>
      </c>
      <c r="P27" s="229">
        <f t="shared" si="1"/>
        <v>0</v>
      </c>
    </row>
    <row r="28" spans="1:16" s="510" customFormat="1" ht="12.75">
      <c r="A28" s="164"/>
      <c r="B28" s="249" t="s">
        <v>1095</v>
      </c>
      <c r="C28" s="162"/>
      <c r="D28" s="129"/>
      <c r="E28" s="134"/>
      <c r="F28" s="134"/>
      <c r="G28" s="132"/>
      <c r="H28" s="130"/>
      <c r="I28" s="133">
        <f t="shared" si="2"/>
        <v>0</v>
      </c>
      <c r="J28" s="135"/>
      <c r="K28" s="133">
        <f t="shared" si="3"/>
        <v>0</v>
      </c>
      <c r="L28" s="225"/>
      <c r="M28" s="177"/>
      <c r="N28" s="132"/>
      <c r="O28" s="133">
        <f t="shared" si="0"/>
        <v>0</v>
      </c>
      <c r="P28" s="229">
        <f t="shared" si="1"/>
        <v>0</v>
      </c>
    </row>
    <row r="29" spans="1:16" s="510" customFormat="1" ht="12.75">
      <c r="A29" s="164"/>
      <c r="B29" s="249" t="s">
        <v>1096</v>
      </c>
      <c r="C29" s="162"/>
      <c r="D29" s="129"/>
      <c r="E29" s="134"/>
      <c r="F29" s="134"/>
      <c r="G29" s="132"/>
      <c r="H29" s="130"/>
      <c r="I29" s="133">
        <f t="shared" si="2"/>
        <v>0</v>
      </c>
      <c r="J29" s="135"/>
      <c r="K29" s="133">
        <f t="shared" si="3"/>
        <v>0</v>
      </c>
      <c r="L29" s="225"/>
      <c r="M29" s="177"/>
      <c r="N29" s="132"/>
      <c r="O29" s="133">
        <f t="shared" si="0"/>
        <v>0</v>
      </c>
      <c r="P29" s="229">
        <f t="shared" si="1"/>
        <v>0</v>
      </c>
    </row>
    <row r="30" spans="1:16" s="510" customFormat="1" ht="12.75">
      <c r="A30" s="164"/>
      <c r="B30" s="249" t="s">
        <v>1097</v>
      </c>
      <c r="C30" s="162"/>
      <c r="D30" s="129"/>
      <c r="E30" s="134"/>
      <c r="F30" s="134"/>
      <c r="G30" s="132"/>
      <c r="H30" s="130"/>
      <c r="I30" s="133">
        <f t="shared" si="2"/>
        <v>0</v>
      </c>
      <c r="J30" s="135"/>
      <c r="K30" s="133">
        <f t="shared" si="3"/>
        <v>0</v>
      </c>
      <c r="L30" s="225"/>
      <c r="M30" s="177"/>
      <c r="N30" s="132"/>
      <c r="O30" s="133">
        <f t="shared" si="0"/>
        <v>0</v>
      </c>
      <c r="P30" s="229">
        <f t="shared" si="1"/>
        <v>0</v>
      </c>
    </row>
    <row r="31" spans="1:16" s="510" customFormat="1" ht="12.75">
      <c r="A31" s="164"/>
      <c r="B31" s="249" t="s">
        <v>1098</v>
      </c>
      <c r="C31" s="162"/>
      <c r="D31" s="129"/>
      <c r="E31" s="134"/>
      <c r="F31" s="134"/>
      <c r="G31" s="132"/>
      <c r="H31" s="130"/>
      <c r="I31" s="133">
        <f t="shared" si="2"/>
        <v>0</v>
      </c>
      <c r="J31" s="135"/>
      <c r="K31" s="133">
        <f t="shared" si="3"/>
        <v>0</v>
      </c>
      <c r="L31" s="225"/>
      <c r="M31" s="177"/>
      <c r="N31" s="132"/>
      <c r="O31" s="133">
        <f t="shared" si="0"/>
        <v>0</v>
      </c>
      <c r="P31" s="229">
        <f t="shared" si="1"/>
        <v>0</v>
      </c>
    </row>
    <row r="32" spans="1:16" s="510" customFormat="1" ht="12.75">
      <c r="A32" s="164"/>
      <c r="B32" s="249" t="s">
        <v>1099</v>
      </c>
      <c r="C32" s="162"/>
      <c r="D32" s="129"/>
      <c r="E32" s="134"/>
      <c r="F32" s="134"/>
      <c r="G32" s="132"/>
      <c r="H32" s="130"/>
      <c r="I32" s="133">
        <f t="shared" si="2"/>
        <v>0</v>
      </c>
      <c r="J32" s="135"/>
      <c r="K32" s="133">
        <f t="shared" si="3"/>
        <v>0</v>
      </c>
      <c r="L32" s="225"/>
      <c r="M32" s="177"/>
      <c r="N32" s="132"/>
      <c r="O32" s="133">
        <f t="shared" si="0"/>
        <v>0</v>
      </c>
      <c r="P32" s="229">
        <f t="shared" si="1"/>
        <v>0</v>
      </c>
    </row>
    <row r="33" spans="1:16" s="510" customFormat="1" ht="12.75">
      <c r="A33" s="164"/>
      <c r="B33" s="249" t="s">
        <v>1100</v>
      </c>
      <c r="C33" s="162"/>
      <c r="D33" s="129"/>
      <c r="E33" s="134"/>
      <c r="F33" s="134"/>
      <c r="G33" s="132"/>
      <c r="H33" s="130"/>
      <c r="I33" s="133">
        <f t="shared" si="2"/>
        <v>0</v>
      </c>
      <c r="J33" s="135"/>
      <c r="K33" s="133">
        <f t="shared" si="3"/>
        <v>0</v>
      </c>
      <c r="L33" s="225"/>
      <c r="M33" s="177"/>
      <c r="N33" s="132"/>
      <c r="O33" s="133">
        <f t="shared" si="0"/>
        <v>0</v>
      </c>
      <c r="P33" s="229">
        <f t="shared" si="1"/>
        <v>0</v>
      </c>
    </row>
    <row r="34" spans="1:16" s="510" customFormat="1" ht="12.75">
      <c r="A34" s="164"/>
      <c r="B34" s="249" t="s">
        <v>1101</v>
      </c>
      <c r="C34" s="162"/>
      <c r="D34" s="129"/>
      <c r="E34" s="134"/>
      <c r="F34" s="134"/>
      <c r="G34" s="132"/>
      <c r="H34" s="130"/>
      <c r="I34" s="133">
        <f t="shared" si="2"/>
        <v>0</v>
      </c>
      <c r="J34" s="135"/>
      <c r="K34" s="133">
        <f t="shared" si="3"/>
        <v>0</v>
      </c>
      <c r="L34" s="225"/>
      <c r="M34" s="177"/>
      <c r="N34" s="132"/>
      <c r="O34" s="133">
        <f t="shared" si="0"/>
        <v>0</v>
      </c>
      <c r="P34" s="229">
        <f t="shared" si="1"/>
        <v>0</v>
      </c>
    </row>
    <row r="35" spans="1:16" s="510" customFormat="1" ht="12.75">
      <c r="A35" s="164"/>
      <c r="B35" s="249" t="s">
        <v>1102</v>
      </c>
      <c r="C35" s="162"/>
      <c r="D35" s="129"/>
      <c r="E35" s="134"/>
      <c r="F35" s="134"/>
      <c r="G35" s="132"/>
      <c r="H35" s="130"/>
      <c r="I35" s="133">
        <f t="shared" si="2"/>
        <v>0</v>
      </c>
      <c r="J35" s="135"/>
      <c r="K35" s="133">
        <f t="shared" si="3"/>
        <v>0</v>
      </c>
      <c r="L35" s="225"/>
      <c r="M35" s="177"/>
      <c r="N35" s="132"/>
      <c r="O35" s="133">
        <f t="shared" si="0"/>
        <v>0</v>
      </c>
      <c r="P35" s="229">
        <f t="shared" si="1"/>
        <v>0</v>
      </c>
    </row>
    <row r="36" spans="1:16" s="510" customFormat="1" ht="12.75">
      <c r="A36" s="164"/>
      <c r="B36" s="249" t="s">
        <v>1103</v>
      </c>
      <c r="C36" s="162"/>
      <c r="D36" s="129"/>
      <c r="E36" s="134"/>
      <c r="F36" s="134"/>
      <c r="G36" s="132"/>
      <c r="H36" s="130"/>
      <c r="I36" s="133">
        <f t="shared" si="2"/>
        <v>0</v>
      </c>
      <c r="J36" s="135"/>
      <c r="K36" s="133">
        <f t="shared" si="3"/>
        <v>0</v>
      </c>
      <c r="L36" s="225"/>
      <c r="M36" s="177"/>
      <c r="N36" s="132"/>
      <c r="O36" s="133">
        <f t="shared" si="0"/>
        <v>0</v>
      </c>
      <c r="P36" s="229">
        <f t="shared" si="1"/>
        <v>0</v>
      </c>
    </row>
    <row r="37" spans="1:16" s="510" customFormat="1" ht="12.75">
      <c r="A37" s="164"/>
      <c r="B37" s="249" t="s">
        <v>1104</v>
      </c>
      <c r="C37" s="162"/>
      <c r="D37" s="129"/>
      <c r="E37" s="134"/>
      <c r="F37" s="134"/>
      <c r="G37" s="132"/>
      <c r="H37" s="130"/>
      <c r="I37" s="133">
        <f t="shared" si="2"/>
        <v>0</v>
      </c>
      <c r="J37" s="135"/>
      <c r="K37" s="133">
        <f t="shared" si="3"/>
        <v>0</v>
      </c>
      <c r="L37" s="225"/>
      <c r="M37" s="177"/>
      <c r="N37" s="132"/>
      <c r="O37" s="133">
        <f t="shared" si="0"/>
        <v>0</v>
      </c>
      <c r="P37" s="229">
        <f t="shared" si="1"/>
        <v>0</v>
      </c>
    </row>
    <row r="38" spans="1:16" s="510" customFormat="1" ht="12.75">
      <c r="A38" s="164"/>
      <c r="B38" s="249" t="s">
        <v>1105</v>
      </c>
      <c r="C38" s="162"/>
      <c r="D38" s="129"/>
      <c r="E38" s="134"/>
      <c r="F38" s="134"/>
      <c r="G38" s="132"/>
      <c r="H38" s="130"/>
      <c r="I38" s="133">
        <f t="shared" si="2"/>
        <v>0</v>
      </c>
      <c r="J38" s="135"/>
      <c r="K38" s="133">
        <f t="shared" si="3"/>
        <v>0</v>
      </c>
      <c r="L38" s="225"/>
      <c r="M38" s="177"/>
      <c r="N38" s="132"/>
      <c r="O38" s="133">
        <f t="shared" si="0"/>
        <v>0</v>
      </c>
      <c r="P38" s="229">
        <f t="shared" si="1"/>
        <v>0</v>
      </c>
    </row>
    <row r="39" spans="1:16" s="510" customFormat="1" ht="12.75">
      <c r="A39" s="164"/>
      <c r="B39" s="249" t="s">
        <v>1106</v>
      </c>
      <c r="C39" s="162"/>
      <c r="D39" s="129"/>
      <c r="E39" s="134"/>
      <c r="F39" s="134"/>
      <c r="G39" s="132"/>
      <c r="H39" s="130"/>
      <c r="I39" s="133">
        <f t="shared" si="2"/>
        <v>0</v>
      </c>
      <c r="J39" s="135"/>
      <c r="K39" s="133">
        <f t="shared" si="3"/>
        <v>0</v>
      </c>
      <c r="L39" s="225"/>
      <c r="M39" s="177"/>
      <c r="N39" s="132"/>
      <c r="O39" s="133">
        <f t="shared" si="0"/>
        <v>0</v>
      </c>
      <c r="P39" s="229">
        <f t="shared" si="1"/>
        <v>0</v>
      </c>
    </row>
    <row r="40" spans="1:16" s="510" customFormat="1" ht="12.75">
      <c r="A40" s="164"/>
      <c r="B40" s="249" t="s">
        <v>1107</v>
      </c>
      <c r="C40" s="162"/>
      <c r="D40" s="129"/>
      <c r="E40" s="134"/>
      <c r="F40" s="134"/>
      <c r="G40" s="132"/>
      <c r="H40" s="130"/>
      <c r="I40" s="133">
        <f t="shared" si="2"/>
        <v>0</v>
      </c>
      <c r="J40" s="135"/>
      <c r="K40" s="133">
        <f t="shared" si="3"/>
        <v>0</v>
      </c>
      <c r="L40" s="225"/>
      <c r="M40" s="177"/>
      <c r="N40" s="132"/>
      <c r="O40" s="133">
        <f aca="true" t="shared" si="4" ref="O40:O65">IF(OR(H40&lt;$M$2,H40&gt;$N$2),K40,0)</f>
        <v>0</v>
      </c>
      <c r="P40" s="229">
        <f aca="true" t="shared" si="5" ref="P40:P65">IF($K40&gt;0,$K40-MAX($N40,$O40),0)</f>
        <v>0</v>
      </c>
    </row>
    <row r="41" spans="1:16" s="510" customFormat="1" ht="12.75">
      <c r="A41" s="164"/>
      <c r="B41" s="249" t="s">
        <v>1108</v>
      </c>
      <c r="C41" s="162"/>
      <c r="D41" s="129"/>
      <c r="E41" s="134"/>
      <c r="F41" s="134"/>
      <c r="G41" s="132"/>
      <c r="H41" s="130"/>
      <c r="I41" s="133">
        <f t="shared" si="2"/>
        <v>0</v>
      </c>
      <c r="J41" s="135"/>
      <c r="K41" s="133">
        <f t="shared" si="3"/>
        <v>0</v>
      </c>
      <c r="L41" s="225"/>
      <c r="M41" s="177"/>
      <c r="N41" s="132"/>
      <c r="O41" s="133">
        <f t="shared" si="4"/>
        <v>0</v>
      </c>
      <c r="P41" s="229">
        <f t="shared" si="5"/>
        <v>0</v>
      </c>
    </row>
    <row r="42" spans="1:16" s="510" customFormat="1" ht="12.75">
      <c r="A42" s="164"/>
      <c r="B42" s="249" t="s">
        <v>1109</v>
      </c>
      <c r="C42" s="162"/>
      <c r="D42" s="129"/>
      <c r="E42" s="134"/>
      <c r="F42" s="134"/>
      <c r="G42" s="132"/>
      <c r="H42" s="130"/>
      <c r="I42" s="133">
        <f t="shared" si="2"/>
        <v>0</v>
      </c>
      <c r="J42" s="135"/>
      <c r="K42" s="133">
        <f t="shared" si="3"/>
        <v>0</v>
      </c>
      <c r="L42" s="225"/>
      <c r="M42" s="177"/>
      <c r="N42" s="132"/>
      <c r="O42" s="133">
        <f t="shared" si="4"/>
        <v>0</v>
      </c>
      <c r="P42" s="229">
        <f t="shared" si="5"/>
        <v>0</v>
      </c>
    </row>
    <row r="43" spans="1:16" s="510" customFormat="1" ht="12.75">
      <c r="A43" s="164"/>
      <c r="B43" s="249" t="s">
        <v>1110</v>
      </c>
      <c r="C43" s="162"/>
      <c r="D43" s="129"/>
      <c r="E43" s="134"/>
      <c r="F43" s="134"/>
      <c r="G43" s="132"/>
      <c r="H43" s="130"/>
      <c r="I43" s="133">
        <f t="shared" si="2"/>
        <v>0</v>
      </c>
      <c r="J43" s="135"/>
      <c r="K43" s="133">
        <f t="shared" si="3"/>
        <v>0</v>
      </c>
      <c r="L43" s="225"/>
      <c r="M43" s="177"/>
      <c r="N43" s="132"/>
      <c r="O43" s="133">
        <f t="shared" si="4"/>
        <v>0</v>
      </c>
      <c r="P43" s="229">
        <f t="shared" si="5"/>
        <v>0</v>
      </c>
    </row>
    <row r="44" spans="1:16" s="510" customFormat="1" ht="12.75">
      <c r="A44" s="164"/>
      <c r="B44" s="249" t="s">
        <v>1111</v>
      </c>
      <c r="C44" s="162"/>
      <c r="D44" s="129"/>
      <c r="E44" s="134"/>
      <c r="F44" s="134"/>
      <c r="G44" s="132"/>
      <c r="H44" s="130"/>
      <c r="I44" s="133">
        <f t="shared" si="2"/>
        <v>0</v>
      </c>
      <c r="J44" s="135"/>
      <c r="K44" s="133">
        <f t="shared" si="3"/>
        <v>0</v>
      </c>
      <c r="L44" s="225"/>
      <c r="M44" s="177"/>
      <c r="N44" s="132"/>
      <c r="O44" s="133">
        <f t="shared" si="4"/>
        <v>0</v>
      </c>
      <c r="P44" s="229">
        <f t="shared" si="5"/>
        <v>0</v>
      </c>
    </row>
    <row r="45" spans="1:16" s="510" customFormat="1" ht="12.75">
      <c r="A45" s="164"/>
      <c r="B45" s="249" t="s">
        <v>1112</v>
      </c>
      <c r="C45" s="162"/>
      <c r="D45" s="129"/>
      <c r="E45" s="134"/>
      <c r="F45" s="134"/>
      <c r="G45" s="132"/>
      <c r="H45" s="130"/>
      <c r="I45" s="133">
        <f t="shared" si="2"/>
        <v>0</v>
      </c>
      <c r="J45" s="135"/>
      <c r="K45" s="133">
        <f t="shared" si="3"/>
        <v>0</v>
      </c>
      <c r="L45" s="225"/>
      <c r="M45" s="177"/>
      <c r="N45" s="132"/>
      <c r="O45" s="133">
        <f t="shared" si="4"/>
        <v>0</v>
      </c>
      <c r="P45" s="229">
        <f t="shared" si="5"/>
        <v>0</v>
      </c>
    </row>
    <row r="46" spans="1:16" s="510" customFormat="1" ht="12.75">
      <c r="A46" s="164"/>
      <c r="B46" s="249" t="s">
        <v>1113</v>
      </c>
      <c r="C46" s="162"/>
      <c r="D46" s="129"/>
      <c r="E46" s="134"/>
      <c r="F46" s="134"/>
      <c r="G46" s="132"/>
      <c r="H46" s="130"/>
      <c r="I46" s="133">
        <f t="shared" si="2"/>
        <v>0</v>
      </c>
      <c r="J46" s="135"/>
      <c r="K46" s="133">
        <f t="shared" si="3"/>
        <v>0</v>
      </c>
      <c r="L46" s="225"/>
      <c r="M46" s="177"/>
      <c r="N46" s="132"/>
      <c r="O46" s="133">
        <f t="shared" si="4"/>
        <v>0</v>
      </c>
      <c r="P46" s="229">
        <f t="shared" si="5"/>
        <v>0</v>
      </c>
    </row>
    <row r="47" spans="1:16" s="510" customFormat="1" ht="12.75">
      <c r="A47" s="164"/>
      <c r="B47" s="249" t="s">
        <v>1114</v>
      </c>
      <c r="C47" s="162"/>
      <c r="D47" s="129"/>
      <c r="E47" s="134"/>
      <c r="F47" s="134"/>
      <c r="G47" s="132"/>
      <c r="H47" s="130"/>
      <c r="I47" s="133">
        <f t="shared" si="2"/>
        <v>0</v>
      </c>
      <c r="J47" s="135"/>
      <c r="K47" s="133">
        <f t="shared" si="3"/>
        <v>0</v>
      </c>
      <c r="L47" s="225"/>
      <c r="M47" s="177"/>
      <c r="N47" s="132"/>
      <c r="O47" s="133">
        <f t="shared" si="4"/>
        <v>0</v>
      </c>
      <c r="P47" s="229">
        <f t="shared" si="5"/>
        <v>0</v>
      </c>
    </row>
    <row r="48" spans="1:16" s="510" customFormat="1" ht="12.75">
      <c r="A48" s="164"/>
      <c r="B48" s="249" t="s">
        <v>1115</v>
      </c>
      <c r="C48" s="162"/>
      <c r="D48" s="129"/>
      <c r="E48" s="134"/>
      <c r="F48" s="134"/>
      <c r="G48" s="132"/>
      <c r="H48" s="130"/>
      <c r="I48" s="133">
        <f t="shared" si="2"/>
        <v>0</v>
      </c>
      <c r="J48" s="135"/>
      <c r="K48" s="133">
        <f t="shared" si="3"/>
        <v>0</v>
      </c>
      <c r="L48" s="225"/>
      <c r="M48" s="177"/>
      <c r="N48" s="132"/>
      <c r="O48" s="133">
        <f t="shared" si="4"/>
        <v>0</v>
      </c>
      <c r="P48" s="229">
        <f t="shared" si="5"/>
        <v>0</v>
      </c>
    </row>
    <row r="49" spans="1:16" s="510" customFormat="1" ht="12.75">
      <c r="A49" s="164"/>
      <c r="B49" s="249" t="s">
        <v>1116</v>
      </c>
      <c r="C49" s="162"/>
      <c r="D49" s="129"/>
      <c r="E49" s="134"/>
      <c r="F49" s="134"/>
      <c r="G49" s="132"/>
      <c r="H49" s="130"/>
      <c r="I49" s="133">
        <f t="shared" si="2"/>
        <v>0</v>
      </c>
      <c r="J49" s="135"/>
      <c r="K49" s="133">
        <f t="shared" si="3"/>
        <v>0</v>
      </c>
      <c r="L49" s="225"/>
      <c r="M49" s="177"/>
      <c r="N49" s="132"/>
      <c r="O49" s="133">
        <f t="shared" si="4"/>
        <v>0</v>
      </c>
      <c r="P49" s="229">
        <f t="shared" si="5"/>
        <v>0</v>
      </c>
    </row>
    <row r="50" spans="1:16" s="510" customFormat="1" ht="12.75">
      <c r="A50" s="164"/>
      <c r="B50" s="249" t="s">
        <v>1117</v>
      </c>
      <c r="C50" s="162"/>
      <c r="D50" s="129"/>
      <c r="E50" s="134"/>
      <c r="F50" s="134"/>
      <c r="G50" s="132"/>
      <c r="H50" s="130"/>
      <c r="I50" s="133">
        <f t="shared" si="2"/>
        <v>0</v>
      </c>
      <c r="J50" s="135"/>
      <c r="K50" s="133">
        <f t="shared" si="3"/>
        <v>0</v>
      </c>
      <c r="L50" s="225"/>
      <c r="M50" s="177"/>
      <c r="N50" s="132"/>
      <c r="O50" s="133">
        <f t="shared" si="4"/>
        <v>0</v>
      </c>
      <c r="P50" s="229">
        <f t="shared" si="5"/>
        <v>0</v>
      </c>
    </row>
    <row r="51" spans="1:16" s="510" customFormat="1" ht="12.75">
      <c r="A51" s="164"/>
      <c r="B51" s="249" t="s">
        <v>1118</v>
      </c>
      <c r="C51" s="162"/>
      <c r="D51" s="129"/>
      <c r="E51" s="134"/>
      <c r="F51" s="134"/>
      <c r="G51" s="132"/>
      <c r="H51" s="130"/>
      <c r="I51" s="133">
        <f t="shared" si="2"/>
        <v>0</v>
      </c>
      <c r="J51" s="135"/>
      <c r="K51" s="133">
        <f t="shared" si="3"/>
        <v>0</v>
      </c>
      <c r="L51" s="225"/>
      <c r="M51" s="177"/>
      <c r="N51" s="132"/>
      <c r="O51" s="133">
        <f t="shared" si="4"/>
        <v>0</v>
      </c>
      <c r="P51" s="229">
        <f t="shared" si="5"/>
        <v>0</v>
      </c>
    </row>
    <row r="52" spans="1:16" s="510" customFormat="1" ht="12.75">
      <c r="A52" s="164"/>
      <c r="B52" s="249" t="s">
        <v>1119</v>
      </c>
      <c r="C52" s="162"/>
      <c r="D52" s="129"/>
      <c r="E52" s="134"/>
      <c r="F52" s="134"/>
      <c r="G52" s="132"/>
      <c r="H52" s="130"/>
      <c r="I52" s="133">
        <f t="shared" si="2"/>
        <v>0</v>
      </c>
      <c r="J52" s="135"/>
      <c r="K52" s="133">
        <f t="shared" si="3"/>
        <v>0</v>
      </c>
      <c r="L52" s="225"/>
      <c r="M52" s="177"/>
      <c r="N52" s="132"/>
      <c r="O52" s="133">
        <f t="shared" si="4"/>
        <v>0</v>
      </c>
      <c r="P52" s="229">
        <f t="shared" si="5"/>
        <v>0</v>
      </c>
    </row>
    <row r="53" spans="1:16" s="510" customFormat="1" ht="12.75">
      <c r="A53" s="164"/>
      <c r="B53" s="249" t="s">
        <v>1120</v>
      </c>
      <c r="C53" s="162"/>
      <c r="D53" s="129"/>
      <c r="E53" s="134"/>
      <c r="F53" s="134"/>
      <c r="G53" s="132"/>
      <c r="H53" s="130"/>
      <c r="I53" s="133">
        <f t="shared" si="2"/>
        <v>0</v>
      </c>
      <c r="J53" s="135"/>
      <c r="K53" s="133">
        <f t="shared" si="3"/>
        <v>0</v>
      </c>
      <c r="L53" s="225"/>
      <c r="M53" s="177"/>
      <c r="N53" s="132"/>
      <c r="O53" s="133">
        <f t="shared" si="4"/>
        <v>0</v>
      </c>
      <c r="P53" s="229">
        <f t="shared" si="5"/>
        <v>0</v>
      </c>
    </row>
    <row r="54" spans="1:16" s="510" customFormat="1" ht="12.75">
      <c r="A54" s="164"/>
      <c r="B54" s="249" t="s">
        <v>1121</v>
      </c>
      <c r="C54" s="162"/>
      <c r="D54" s="129"/>
      <c r="E54" s="134"/>
      <c r="F54" s="134"/>
      <c r="G54" s="132"/>
      <c r="H54" s="130"/>
      <c r="I54" s="133">
        <f t="shared" si="2"/>
        <v>0</v>
      </c>
      <c r="J54" s="135"/>
      <c r="K54" s="133">
        <f t="shared" si="3"/>
        <v>0</v>
      </c>
      <c r="L54" s="225"/>
      <c r="M54" s="177"/>
      <c r="N54" s="132"/>
      <c r="O54" s="133">
        <f t="shared" si="4"/>
        <v>0</v>
      </c>
      <c r="P54" s="229">
        <f t="shared" si="5"/>
        <v>0</v>
      </c>
    </row>
    <row r="55" spans="1:16" s="510" customFormat="1" ht="12.75">
      <c r="A55" s="164"/>
      <c r="B55" s="249" t="s">
        <v>1122</v>
      </c>
      <c r="C55" s="162"/>
      <c r="D55" s="129"/>
      <c r="E55" s="134"/>
      <c r="F55" s="134"/>
      <c r="G55" s="132"/>
      <c r="H55" s="130"/>
      <c r="I55" s="133">
        <f t="shared" si="2"/>
        <v>0</v>
      </c>
      <c r="J55" s="135"/>
      <c r="K55" s="133">
        <f t="shared" si="3"/>
        <v>0</v>
      </c>
      <c r="L55" s="225"/>
      <c r="M55" s="177"/>
      <c r="N55" s="132"/>
      <c r="O55" s="133">
        <f t="shared" si="4"/>
        <v>0</v>
      </c>
      <c r="P55" s="229">
        <f t="shared" si="5"/>
        <v>0</v>
      </c>
    </row>
    <row r="56" spans="1:16" s="510" customFormat="1" ht="12.75">
      <c r="A56" s="164"/>
      <c r="B56" s="249" t="s">
        <v>1123</v>
      </c>
      <c r="C56" s="162"/>
      <c r="D56" s="129"/>
      <c r="E56" s="134"/>
      <c r="F56" s="134"/>
      <c r="G56" s="132"/>
      <c r="H56" s="130"/>
      <c r="I56" s="133">
        <f t="shared" si="2"/>
        <v>0</v>
      </c>
      <c r="J56" s="135"/>
      <c r="K56" s="133">
        <f t="shared" si="3"/>
        <v>0</v>
      </c>
      <c r="L56" s="225"/>
      <c r="M56" s="177"/>
      <c r="N56" s="132"/>
      <c r="O56" s="133">
        <f t="shared" si="4"/>
        <v>0</v>
      </c>
      <c r="P56" s="229">
        <f t="shared" si="5"/>
        <v>0</v>
      </c>
    </row>
    <row r="57" spans="1:16" s="510" customFormat="1" ht="12.75">
      <c r="A57" s="164"/>
      <c r="B57" s="249" t="s">
        <v>1124</v>
      </c>
      <c r="C57" s="162"/>
      <c r="D57" s="129"/>
      <c r="E57" s="134"/>
      <c r="F57" s="134"/>
      <c r="G57" s="132"/>
      <c r="H57" s="130"/>
      <c r="I57" s="133">
        <f t="shared" si="2"/>
        <v>0</v>
      </c>
      <c r="J57" s="135"/>
      <c r="K57" s="133">
        <f t="shared" si="3"/>
        <v>0</v>
      </c>
      <c r="L57" s="225"/>
      <c r="M57" s="177"/>
      <c r="N57" s="132"/>
      <c r="O57" s="133">
        <f t="shared" si="4"/>
        <v>0</v>
      </c>
      <c r="P57" s="229">
        <f t="shared" si="5"/>
        <v>0</v>
      </c>
    </row>
    <row r="58" spans="1:16" s="510" customFormat="1" ht="12.75">
      <c r="A58" s="164"/>
      <c r="B58" s="249" t="s">
        <v>1125</v>
      </c>
      <c r="C58" s="162"/>
      <c r="D58" s="129"/>
      <c r="E58" s="134"/>
      <c r="F58" s="134"/>
      <c r="G58" s="132"/>
      <c r="H58" s="130"/>
      <c r="I58" s="133">
        <f t="shared" si="2"/>
        <v>0</v>
      </c>
      <c r="J58" s="135"/>
      <c r="K58" s="133">
        <f t="shared" si="3"/>
        <v>0</v>
      </c>
      <c r="L58" s="225"/>
      <c r="M58" s="177"/>
      <c r="N58" s="132"/>
      <c r="O58" s="133">
        <f t="shared" si="4"/>
        <v>0</v>
      </c>
      <c r="P58" s="229">
        <f t="shared" si="5"/>
        <v>0</v>
      </c>
    </row>
    <row r="59" spans="1:16" s="510" customFormat="1" ht="12.75">
      <c r="A59" s="164"/>
      <c r="B59" s="249" t="s">
        <v>1126</v>
      </c>
      <c r="C59" s="162"/>
      <c r="D59" s="129"/>
      <c r="E59" s="134"/>
      <c r="F59" s="134"/>
      <c r="G59" s="132"/>
      <c r="H59" s="130"/>
      <c r="I59" s="133">
        <f t="shared" si="2"/>
        <v>0</v>
      </c>
      <c r="J59" s="135"/>
      <c r="K59" s="133">
        <f t="shared" si="3"/>
        <v>0</v>
      </c>
      <c r="L59" s="225"/>
      <c r="M59" s="177"/>
      <c r="N59" s="132"/>
      <c r="O59" s="133">
        <f t="shared" si="4"/>
        <v>0</v>
      </c>
      <c r="P59" s="229">
        <f t="shared" si="5"/>
        <v>0</v>
      </c>
    </row>
    <row r="60" spans="1:16" s="510" customFormat="1" ht="12.75">
      <c r="A60" s="164"/>
      <c r="B60" s="249" t="s">
        <v>1127</v>
      </c>
      <c r="C60" s="162"/>
      <c r="D60" s="129"/>
      <c r="E60" s="134"/>
      <c r="F60" s="134"/>
      <c r="G60" s="132"/>
      <c r="H60" s="130"/>
      <c r="I60" s="133">
        <f t="shared" si="2"/>
        <v>0</v>
      </c>
      <c r="J60" s="135"/>
      <c r="K60" s="133">
        <f t="shared" si="3"/>
        <v>0</v>
      </c>
      <c r="L60" s="225"/>
      <c r="M60" s="177"/>
      <c r="N60" s="132"/>
      <c r="O60" s="133">
        <f t="shared" si="4"/>
        <v>0</v>
      </c>
      <c r="P60" s="229">
        <f t="shared" si="5"/>
        <v>0</v>
      </c>
    </row>
    <row r="61" spans="1:16" s="510" customFormat="1" ht="12.75">
      <c r="A61" s="164"/>
      <c r="B61" s="249" t="s">
        <v>1128</v>
      </c>
      <c r="C61" s="162"/>
      <c r="D61" s="129"/>
      <c r="E61" s="134"/>
      <c r="F61" s="134"/>
      <c r="G61" s="132"/>
      <c r="H61" s="130"/>
      <c r="I61" s="133">
        <f t="shared" si="2"/>
        <v>0</v>
      </c>
      <c r="J61" s="135"/>
      <c r="K61" s="133">
        <f t="shared" si="3"/>
        <v>0</v>
      </c>
      <c r="L61" s="225"/>
      <c r="M61" s="177"/>
      <c r="N61" s="132"/>
      <c r="O61" s="133">
        <f t="shared" si="4"/>
        <v>0</v>
      </c>
      <c r="P61" s="229">
        <f t="shared" si="5"/>
        <v>0</v>
      </c>
    </row>
    <row r="62" spans="1:16" s="510" customFormat="1" ht="12.75">
      <c r="A62" s="164"/>
      <c r="B62" s="249" t="s">
        <v>1129</v>
      </c>
      <c r="C62" s="162"/>
      <c r="D62" s="129"/>
      <c r="E62" s="134"/>
      <c r="F62" s="134"/>
      <c r="G62" s="132"/>
      <c r="H62" s="130"/>
      <c r="I62" s="133">
        <f t="shared" si="2"/>
        <v>0</v>
      </c>
      <c r="J62" s="135"/>
      <c r="K62" s="133">
        <f t="shared" si="3"/>
        <v>0</v>
      </c>
      <c r="L62" s="225"/>
      <c r="M62" s="177"/>
      <c r="N62" s="132"/>
      <c r="O62" s="133">
        <f t="shared" si="4"/>
        <v>0</v>
      </c>
      <c r="P62" s="229">
        <f t="shared" si="5"/>
        <v>0</v>
      </c>
    </row>
    <row r="63" spans="1:16" s="510" customFormat="1" ht="12.75">
      <c r="A63" s="164"/>
      <c r="B63" s="249" t="s">
        <v>1130</v>
      </c>
      <c r="C63" s="162"/>
      <c r="D63" s="129"/>
      <c r="E63" s="134"/>
      <c r="F63" s="134"/>
      <c r="G63" s="132"/>
      <c r="H63" s="130"/>
      <c r="I63" s="133">
        <f t="shared" si="2"/>
        <v>0</v>
      </c>
      <c r="J63" s="135"/>
      <c r="K63" s="133">
        <f t="shared" si="3"/>
        <v>0</v>
      </c>
      <c r="L63" s="225"/>
      <c r="M63" s="177"/>
      <c r="N63" s="132"/>
      <c r="O63" s="133">
        <f t="shared" si="4"/>
        <v>0</v>
      </c>
      <c r="P63" s="229">
        <f t="shared" si="5"/>
        <v>0</v>
      </c>
    </row>
    <row r="64" spans="1:16" s="510" customFormat="1" ht="12.75">
      <c r="A64" s="164"/>
      <c r="B64" s="249" t="s">
        <v>1131</v>
      </c>
      <c r="C64" s="162"/>
      <c r="D64" s="129"/>
      <c r="E64" s="134"/>
      <c r="F64" s="134"/>
      <c r="G64" s="132"/>
      <c r="H64" s="130"/>
      <c r="I64" s="133">
        <f t="shared" si="2"/>
        <v>0</v>
      </c>
      <c r="J64" s="135"/>
      <c r="K64" s="133">
        <f t="shared" si="3"/>
        <v>0</v>
      </c>
      <c r="L64" s="225"/>
      <c r="M64" s="177"/>
      <c r="N64" s="132"/>
      <c r="O64" s="133">
        <f t="shared" si="4"/>
        <v>0</v>
      </c>
      <c r="P64" s="229">
        <f t="shared" si="5"/>
        <v>0</v>
      </c>
    </row>
    <row r="65" spans="1:16" s="510" customFormat="1" ht="13.5" thickBot="1">
      <c r="A65" s="164"/>
      <c r="B65" s="249" t="s">
        <v>1132</v>
      </c>
      <c r="C65" s="162"/>
      <c r="D65" s="129"/>
      <c r="E65" s="134"/>
      <c r="F65" s="134"/>
      <c r="G65" s="132"/>
      <c r="H65" s="130"/>
      <c r="I65" s="133">
        <f t="shared" si="2"/>
        <v>0</v>
      </c>
      <c r="J65" s="135"/>
      <c r="K65" s="133">
        <f t="shared" si="3"/>
        <v>0</v>
      </c>
      <c r="L65" s="226"/>
      <c r="M65" s="178"/>
      <c r="N65" s="230"/>
      <c r="O65" s="231">
        <f t="shared" si="4"/>
        <v>0</v>
      </c>
      <c r="P65" s="232">
        <f t="shared" si="5"/>
        <v>0</v>
      </c>
    </row>
    <row r="66" spans="1:14" s="507" customFormat="1" ht="8.25">
      <c r="A66" s="505"/>
      <c r="B66" s="505"/>
      <c r="C66" s="505"/>
      <c r="D66" s="505"/>
      <c r="E66" s="505"/>
      <c r="F66" s="505"/>
      <c r="G66" s="505"/>
      <c r="H66" s="505"/>
      <c r="I66" s="505"/>
      <c r="J66" s="505"/>
      <c r="K66" s="505"/>
      <c r="L66" s="506"/>
      <c r="M66" s="506"/>
      <c r="N66" s="505"/>
    </row>
  </sheetData>
  <sheetProtection password="8737" sheet="1"/>
  <mergeCells count="1">
    <mergeCell ref="A5:K5"/>
  </mergeCells>
  <conditionalFormatting sqref="H8:H65">
    <cfRule type="expression" priority="1" dxfId="0" stopIfTrue="1">
      <formula>AND($H8&gt;0,OR($H8&lt;$M$2,$H8&gt;$N$2))</formula>
    </cfRule>
  </conditionalFormatting>
  <dataValidations count="1">
    <dataValidation errorStyle="warning" type="date" allowBlank="1" showInputMessage="1" showErrorMessage="1" errorTitle="Date Error" error="The date entered is outside of the eligible project period entered in the 'Identification' worksheet - do you wish to continue?" sqref="H8:H65">
      <formula1>$M$2</formula1>
      <formula2>$N$2</formula2>
    </dataValidation>
  </dataValidations>
  <printOptions/>
  <pageMargins left="0.2755905511811024" right="0.1968503937007874" top="0.76" bottom="0.9" header="0.5118110236220472" footer="0.5118110236220472"/>
  <pageSetup horizontalDpi="300" verticalDpi="300" orientation="landscape" scale="60" r:id="rId1"/>
  <headerFooter alignWithMargins="0">
    <oddFooter>&amp;R&amp;"Arial,Italique"&amp;8&amp;P / &amp;N</oddFooter>
  </headerFooter>
</worksheet>
</file>

<file path=xl/worksheets/sheet8.xml><?xml version="1.0" encoding="utf-8"?>
<worksheet xmlns="http://schemas.openxmlformats.org/spreadsheetml/2006/main" xmlns:r="http://schemas.openxmlformats.org/officeDocument/2006/relationships">
  <dimension ref="A1:M81"/>
  <sheetViews>
    <sheetView zoomScale="70" zoomScaleNormal="70" zoomScaleSheetLayoutView="65" zoomScalePageLayoutView="0" workbookViewId="0" topLeftCell="A1">
      <selection activeCell="H36" sqref="H36"/>
    </sheetView>
  </sheetViews>
  <sheetFormatPr defaultColWidth="9.140625" defaultRowHeight="12.75"/>
  <cols>
    <col min="1" max="1" width="14.28125" style="254" customWidth="1"/>
    <col min="2" max="2" width="15.00390625" style="254" customWidth="1"/>
    <col min="3" max="4" width="25.7109375" style="254" customWidth="1"/>
    <col min="5" max="6" width="18.00390625" style="254" customWidth="1"/>
    <col min="7" max="7" width="20.28125" style="254" customWidth="1"/>
    <col min="8" max="8" width="18.00390625" style="254" customWidth="1"/>
    <col min="9" max="10" width="25.7109375" style="254" customWidth="1"/>
    <col min="11" max="11" width="18.00390625" style="254" customWidth="1"/>
    <col min="12" max="12" width="19.140625" style="254" customWidth="1"/>
    <col min="13" max="13" width="17.7109375" style="254" customWidth="1"/>
    <col min="14" max="14" width="15.7109375" style="498" customWidth="1"/>
    <col min="15" max="16384" width="9.140625" style="498" customWidth="1"/>
  </cols>
  <sheetData>
    <row r="1" spans="1:13" ht="13.5" thickBot="1">
      <c r="A1" s="407" t="str">
        <f>IF(Identification!$B$6="EN",Languages!$A134,IF(Identification!$B$6="FR",Languages!$B134,Languages!$C134))</f>
        <v>SUMMARY:</v>
      </c>
      <c r="B1" s="415"/>
      <c r="C1" s="408"/>
      <c r="D1" s="56" t="s">
        <v>57</v>
      </c>
      <c r="L1" s="56" t="str">
        <f>IF(Identification!$B$6="EN",Languages!$A93,IF(Identification!$B$6="FR",Languages!$B93,Languages!$C93))</f>
        <v>Ineligible:</v>
      </c>
      <c r="M1" s="56" t="str">
        <f>IF(Identification!$B$6="EN",Languages!$A57,IF(Identification!$B$6="FR",Languages!$B57,Languages!$C57))</f>
        <v>Eligible:</v>
      </c>
    </row>
    <row r="2" spans="1:13" ht="13.5" thickBot="1">
      <c r="A2" s="407" t="str">
        <f>IF(Identification!$B$6="EN",Languages!$A113,IF(Identification!$B$6="FR",Languages!$B113,Languages!$C113))</f>
        <v>Other Costs:</v>
      </c>
      <c r="B2" s="415"/>
      <c r="C2" s="408"/>
      <c r="D2" s="51">
        <f>SUM(H7:H81)</f>
        <v>0</v>
      </c>
      <c r="J2" s="198">
        <f>Identification!B8</f>
        <v>0</v>
      </c>
      <c r="K2" s="198">
        <f>Identification!B10</f>
        <v>0</v>
      </c>
      <c r="L2" s="51">
        <f>D2-M2</f>
        <v>0</v>
      </c>
      <c r="M2" s="51">
        <f>SUM(M7:M81)</f>
        <v>0</v>
      </c>
    </row>
    <row r="3" spans="1:13" s="507" customFormat="1" ht="9" thickBot="1">
      <c r="A3" s="505"/>
      <c r="B3" s="505"/>
      <c r="C3" s="505"/>
      <c r="D3" s="505"/>
      <c r="E3" s="505"/>
      <c r="F3" s="505"/>
      <c r="G3" s="505"/>
      <c r="H3" s="505"/>
      <c r="I3" s="505"/>
      <c r="J3" s="505"/>
      <c r="K3" s="505"/>
      <c r="L3" s="505"/>
      <c r="M3" s="505"/>
    </row>
    <row r="4" spans="1:8" ht="16.5" thickBot="1">
      <c r="A4" s="412" t="str">
        <f>IF(Identification!$B$6="EN",Languages!$A137,IF(Identification!$B$6="FR",Languages!$B137,Languages!$C137))</f>
        <v>Table J.6: Other Costs</v>
      </c>
      <c r="B4" s="413"/>
      <c r="C4" s="413"/>
      <c r="D4" s="413"/>
      <c r="E4" s="413"/>
      <c r="F4" s="413"/>
      <c r="G4" s="413"/>
      <c r="H4" s="414"/>
    </row>
    <row r="5" spans="1:13" s="507" customFormat="1" ht="9" thickBot="1">
      <c r="A5" s="505"/>
      <c r="B5" s="505"/>
      <c r="C5" s="505"/>
      <c r="D5" s="505"/>
      <c r="E5" s="505"/>
      <c r="F5" s="505"/>
      <c r="G5" s="505"/>
      <c r="H5" s="505"/>
      <c r="I5" s="505"/>
      <c r="J5" s="505"/>
      <c r="K5" s="505"/>
      <c r="L5" s="505"/>
      <c r="M5" s="505"/>
    </row>
    <row r="6" spans="1:13" s="510" customFormat="1" ht="40.5" customHeight="1" thickBot="1">
      <c r="A6" s="182" t="str">
        <f>IF(Identification!$B$6="EN",Languages!$A115,IF(Identification!$B$6="FR",Languages!$B115,Languages!$C115))</f>
        <v>Partner No. (required)</v>
      </c>
      <c r="B6" s="5" t="str">
        <f>IF(Identification!$B$6="EN",Languages!$A167,IF(Identification!$B$6="FR",Languages!$B167,Languages!$C167))</f>
        <v>Invoice Reference No.</v>
      </c>
      <c r="C6" s="217" t="str">
        <f>IF(Identification!$B$6="EN",Languages!$A95,IF(Identification!$B$6="FR",Languages!$B95,Languages!$C95))</f>
        <v>Item</v>
      </c>
      <c r="D6" s="217" t="str">
        <f>IF(Identification!$B$6="EN",Languages!$A121,IF(Identification!$B$6="FR",Languages!$B121,Languages!$C121))</f>
        <v>Purpose</v>
      </c>
      <c r="E6" s="5" t="s">
        <v>2</v>
      </c>
      <c r="F6" s="217" t="str">
        <f>IF(Identification!$B$6="EN",Languages!$A40,IF(Identification!$B$6="FR",Languages!$B40,Languages!$C40))</f>
        <v>Cost</v>
      </c>
      <c r="G6" s="233" t="str">
        <f>IF(Identification!$B$6="EN",Languages!$A50,IF(Identification!$B$6="FR",Languages!$B50,Languages!$C50))</f>
        <v>Degree of use in Project (%)</v>
      </c>
      <c r="H6" s="5" t="str">
        <f>IF(Identification!$B$6="EN",Languages!$A152,IF(Identification!$B$6="FR",Languages!$B152,Languages!$C152))</f>
        <v>TOTAL COST</v>
      </c>
      <c r="I6" s="5" t="s">
        <v>1420</v>
      </c>
      <c r="J6" s="5" t="s">
        <v>1421</v>
      </c>
      <c r="K6" s="5" t="str">
        <f>IF(Identification!$B$6="EN",Languages!$A89,IF(Identification!$B$6="FR",Languages!$B89,Languages!$C89))</f>
        <v>Ineligible (item; part-item)</v>
      </c>
      <c r="L6" s="5" t="str">
        <f>IF(Identification!$B$6="EN",Languages!$A90,IF(Identification!$B$6="FR",Languages!$B90,Languages!$C90))</f>
        <v>Ineligible Cost Date</v>
      </c>
      <c r="M6" s="217" t="str">
        <f>IF(Identification!$B$6="EN",Languages!$A54,IF(Identification!$B$6="FR",Languages!$B54,Languages!$C153))</f>
        <v>Eligible Costs</v>
      </c>
    </row>
    <row r="7" spans="1:13" s="510" customFormat="1" ht="12.75">
      <c r="A7" s="222"/>
      <c r="B7" s="248" t="s">
        <v>1133</v>
      </c>
      <c r="C7" s="215"/>
      <c r="D7" s="215"/>
      <c r="E7" s="213"/>
      <c r="F7" s="218"/>
      <c r="G7" s="235"/>
      <c r="H7" s="237">
        <f>IF(G7&lt;100.01%,F7*G7,FALSE)</f>
        <v>0</v>
      </c>
      <c r="I7" s="224"/>
      <c r="J7" s="176"/>
      <c r="K7" s="218"/>
      <c r="L7" s="219">
        <f>IF(OR($E7&lt;$J$2,$E7&gt;$K$2),$H7,0)</f>
        <v>0</v>
      </c>
      <c r="M7" s="234">
        <f aca="true" t="shared" si="0" ref="M7:M38">IF($H7&gt;0,$H7-MAX($K7,$L7),0)</f>
        <v>0</v>
      </c>
    </row>
    <row r="8" spans="1:13" s="510" customFormat="1" ht="12.75">
      <c r="A8" s="134"/>
      <c r="B8" s="249" t="s">
        <v>1134</v>
      </c>
      <c r="C8" s="129"/>
      <c r="D8" s="129"/>
      <c r="E8" s="130"/>
      <c r="F8" s="132"/>
      <c r="G8" s="236"/>
      <c r="H8" s="238">
        <f aca="true" t="shared" si="1" ref="H8:H71">IF(G8&lt;100.01%,F8*G8,FALSE)</f>
        <v>0</v>
      </c>
      <c r="I8" s="225"/>
      <c r="J8" s="177"/>
      <c r="K8" s="132"/>
      <c r="L8" s="133">
        <f aca="true" t="shared" si="2" ref="L8:L71">IF(OR($E8&lt;$J$2,$E8&gt;$K$2),$H8,0)</f>
        <v>0</v>
      </c>
      <c r="M8" s="229">
        <f t="shared" si="0"/>
        <v>0</v>
      </c>
    </row>
    <row r="9" spans="1:13" s="510" customFormat="1" ht="12.75">
      <c r="A9" s="134"/>
      <c r="B9" s="249" t="s">
        <v>1135</v>
      </c>
      <c r="C9" s="129"/>
      <c r="D9" s="129"/>
      <c r="E9" s="130"/>
      <c r="F9" s="132"/>
      <c r="G9" s="236"/>
      <c r="H9" s="238">
        <f t="shared" si="1"/>
        <v>0</v>
      </c>
      <c r="I9" s="225"/>
      <c r="J9" s="177"/>
      <c r="K9" s="132"/>
      <c r="L9" s="133">
        <f t="shared" si="2"/>
        <v>0</v>
      </c>
      <c r="M9" s="229">
        <f t="shared" si="0"/>
        <v>0</v>
      </c>
    </row>
    <row r="10" spans="1:13" s="510" customFormat="1" ht="12.75">
      <c r="A10" s="134"/>
      <c r="B10" s="249" t="s">
        <v>1136</v>
      </c>
      <c r="C10" s="129"/>
      <c r="D10" s="129"/>
      <c r="E10" s="130"/>
      <c r="F10" s="132"/>
      <c r="G10" s="236"/>
      <c r="H10" s="238">
        <f t="shared" si="1"/>
        <v>0</v>
      </c>
      <c r="I10" s="225"/>
      <c r="J10" s="177"/>
      <c r="K10" s="132"/>
      <c r="L10" s="133">
        <f t="shared" si="2"/>
        <v>0</v>
      </c>
      <c r="M10" s="229">
        <f t="shared" si="0"/>
        <v>0</v>
      </c>
    </row>
    <row r="11" spans="1:13" s="510" customFormat="1" ht="12.75">
      <c r="A11" s="134"/>
      <c r="B11" s="249" t="s">
        <v>1137</v>
      </c>
      <c r="C11" s="129"/>
      <c r="D11" s="129"/>
      <c r="E11" s="130"/>
      <c r="F11" s="132"/>
      <c r="G11" s="236"/>
      <c r="H11" s="238">
        <f t="shared" si="1"/>
        <v>0</v>
      </c>
      <c r="I11" s="225"/>
      <c r="J11" s="177"/>
      <c r="K11" s="132"/>
      <c r="L11" s="133">
        <f t="shared" si="2"/>
        <v>0</v>
      </c>
      <c r="M11" s="229">
        <f t="shared" si="0"/>
        <v>0</v>
      </c>
    </row>
    <row r="12" spans="1:13" s="510" customFormat="1" ht="12.75">
      <c r="A12" s="134"/>
      <c r="B12" s="249" t="s">
        <v>1138</v>
      </c>
      <c r="C12" s="129"/>
      <c r="D12" s="129"/>
      <c r="E12" s="130"/>
      <c r="F12" s="132"/>
      <c r="G12" s="236"/>
      <c r="H12" s="238">
        <f t="shared" si="1"/>
        <v>0</v>
      </c>
      <c r="I12" s="225"/>
      <c r="J12" s="177"/>
      <c r="K12" s="132"/>
      <c r="L12" s="133">
        <f t="shared" si="2"/>
        <v>0</v>
      </c>
      <c r="M12" s="229">
        <f t="shared" si="0"/>
        <v>0</v>
      </c>
    </row>
    <row r="13" spans="1:13" s="510" customFormat="1" ht="12.75">
      <c r="A13" s="134"/>
      <c r="B13" s="249" t="s">
        <v>1139</v>
      </c>
      <c r="C13" s="129"/>
      <c r="D13" s="129"/>
      <c r="E13" s="130"/>
      <c r="F13" s="132"/>
      <c r="G13" s="236"/>
      <c r="H13" s="238">
        <f t="shared" si="1"/>
        <v>0</v>
      </c>
      <c r="I13" s="225"/>
      <c r="J13" s="177"/>
      <c r="K13" s="132"/>
      <c r="L13" s="133">
        <f t="shared" si="2"/>
        <v>0</v>
      </c>
      <c r="M13" s="229">
        <f t="shared" si="0"/>
        <v>0</v>
      </c>
    </row>
    <row r="14" spans="1:13" s="510" customFormat="1" ht="12.75">
      <c r="A14" s="134"/>
      <c r="B14" s="249" t="s">
        <v>1140</v>
      </c>
      <c r="C14" s="129"/>
      <c r="D14" s="129"/>
      <c r="E14" s="130"/>
      <c r="F14" s="132"/>
      <c r="G14" s="236"/>
      <c r="H14" s="238">
        <f t="shared" si="1"/>
        <v>0</v>
      </c>
      <c r="I14" s="225"/>
      <c r="J14" s="177"/>
      <c r="K14" s="132"/>
      <c r="L14" s="133">
        <f t="shared" si="2"/>
        <v>0</v>
      </c>
      <c r="M14" s="229">
        <f t="shared" si="0"/>
        <v>0</v>
      </c>
    </row>
    <row r="15" spans="1:13" s="510" customFormat="1" ht="12.75">
      <c r="A15" s="134"/>
      <c r="B15" s="249" t="s">
        <v>1141</v>
      </c>
      <c r="C15" s="129"/>
      <c r="D15" s="129"/>
      <c r="E15" s="130"/>
      <c r="F15" s="132"/>
      <c r="G15" s="236"/>
      <c r="H15" s="238">
        <f t="shared" si="1"/>
        <v>0</v>
      </c>
      <c r="I15" s="225"/>
      <c r="J15" s="177"/>
      <c r="K15" s="132"/>
      <c r="L15" s="133">
        <f t="shared" si="2"/>
        <v>0</v>
      </c>
      <c r="M15" s="229">
        <f t="shared" si="0"/>
        <v>0</v>
      </c>
    </row>
    <row r="16" spans="1:13" s="510" customFormat="1" ht="12.75">
      <c r="A16" s="134"/>
      <c r="B16" s="249" t="s">
        <v>1142</v>
      </c>
      <c r="C16" s="129"/>
      <c r="D16" s="129"/>
      <c r="E16" s="130"/>
      <c r="F16" s="132"/>
      <c r="G16" s="236"/>
      <c r="H16" s="238">
        <f t="shared" si="1"/>
        <v>0</v>
      </c>
      <c r="I16" s="225"/>
      <c r="J16" s="177"/>
      <c r="K16" s="132"/>
      <c r="L16" s="133">
        <f t="shared" si="2"/>
        <v>0</v>
      </c>
      <c r="M16" s="229">
        <f t="shared" si="0"/>
        <v>0</v>
      </c>
    </row>
    <row r="17" spans="1:13" s="510" customFormat="1" ht="12.75">
      <c r="A17" s="134"/>
      <c r="B17" s="249" t="s">
        <v>1143</v>
      </c>
      <c r="C17" s="129"/>
      <c r="D17" s="129"/>
      <c r="E17" s="130"/>
      <c r="F17" s="132"/>
      <c r="G17" s="236"/>
      <c r="H17" s="238">
        <f t="shared" si="1"/>
        <v>0</v>
      </c>
      <c r="I17" s="225"/>
      <c r="J17" s="177"/>
      <c r="K17" s="132"/>
      <c r="L17" s="133">
        <f t="shared" si="2"/>
        <v>0</v>
      </c>
      <c r="M17" s="229">
        <f t="shared" si="0"/>
        <v>0</v>
      </c>
    </row>
    <row r="18" spans="1:13" s="510" customFormat="1" ht="12.75">
      <c r="A18" s="134"/>
      <c r="B18" s="249" t="s">
        <v>1144</v>
      </c>
      <c r="C18" s="129"/>
      <c r="D18" s="129"/>
      <c r="E18" s="130"/>
      <c r="F18" s="132"/>
      <c r="G18" s="236"/>
      <c r="H18" s="238">
        <f t="shared" si="1"/>
        <v>0</v>
      </c>
      <c r="I18" s="225"/>
      <c r="J18" s="177"/>
      <c r="K18" s="132"/>
      <c r="L18" s="133">
        <f t="shared" si="2"/>
        <v>0</v>
      </c>
      <c r="M18" s="229">
        <f t="shared" si="0"/>
        <v>0</v>
      </c>
    </row>
    <row r="19" spans="1:13" s="510" customFormat="1" ht="12.75">
      <c r="A19" s="134"/>
      <c r="B19" s="249" t="s">
        <v>1145</v>
      </c>
      <c r="C19" s="129"/>
      <c r="D19" s="129"/>
      <c r="E19" s="130"/>
      <c r="F19" s="132"/>
      <c r="G19" s="236"/>
      <c r="H19" s="238">
        <f t="shared" si="1"/>
        <v>0</v>
      </c>
      <c r="I19" s="225"/>
      <c r="J19" s="177"/>
      <c r="K19" s="132"/>
      <c r="L19" s="133">
        <f t="shared" si="2"/>
        <v>0</v>
      </c>
      <c r="M19" s="229">
        <f t="shared" si="0"/>
        <v>0</v>
      </c>
    </row>
    <row r="20" spans="1:13" s="510" customFormat="1" ht="12.75">
      <c r="A20" s="134"/>
      <c r="B20" s="249" t="s">
        <v>1146</v>
      </c>
      <c r="C20" s="129"/>
      <c r="D20" s="129"/>
      <c r="E20" s="130"/>
      <c r="F20" s="132"/>
      <c r="G20" s="236"/>
      <c r="H20" s="238">
        <f t="shared" si="1"/>
        <v>0</v>
      </c>
      <c r="I20" s="225"/>
      <c r="J20" s="177"/>
      <c r="K20" s="132"/>
      <c r="L20" s="133">
        <f t="shared" si="2"/>
        <v>0</v>
      </c>
      <c r="M20" s="229">
        <f t="shared" si="0"/>
        <v>0</v>
      </c>
    </row>
    <row r="21" spans="1:13" s="510" customFormat="1" ht="12.75">
      <c r="A21" s="134"/>
      <c r="B21" s="249" t="s">
        <v>1147</v>
      </c>
      <c r="C21" s="129"/>
      <c r="D21" s="129"/>
      <c r="E21" s="130"/>
      <c r="F21" s="132"/>
      <c r="G21" s="236"/>
      <c r="H21" s="238">
        <f t="shared" si="1"/>
        <v>0</v>
      </c>
      <c r="I21" s="225"/>
      <c r="J21" s="177"/>
      <c r="K21" s="132"/>
      <c r="L21" s="133">
        <f t="shared" si="2"/>
        <v>0</v>
      </c>
      <c r="M21" s="229">
        <f t="shared" si="0"/>
        <v>0</v>
      </c>
    </row>
    <row r="22" spans="1:13" s="510" customFormat="1" ht="12.75">
      <c r="A22" s="134"/>
      <c r="B22" s="249" t="s">
        <v>1148</v>
      </c>
      <c r="C22" s="129"/>
      <c r="D22" s="129"/>
      <c r="E22" s="130"/>
      <c r="F22" s="132"/>
      <c r="G22" s="236"/>
      <c r="H22" s="238">
        <f t="shared" si="1"/>
        <v>0</v>
      </c>
      <c r="I22" s="225"/>
      <c r="J22" s="177"/>
      <c r="K22" s="132"/>
      <c r="L22" s="133">
        <f t="shared" si="2"/>
        <v>0</v>
      </c>
      <c r="M22" s="229">
        <f t="shared" si="0"/>
        <v>0</v>
      </c>
    </row>
    <row r="23" spans="1:13" s="510" customFormat="1" ht="12.75">
      <c r="A23" s="134"/>
      <c r="B23" s="249" t="s">
        <v>1149</v>
      </c>
      <c r="C23" s="129"/>
      <c r="D23" s="129"/>
      <c r="E23" s="130"/>
      <c r="F23" s="132"/>
      <c r="G23" s="236"/>
      <c r="H23" s="238">
        <f t="shared" si="1"/>
        <v>0</v>
      </c>
      <c r="I23" s="225"/>
      <c r="J23" s="177"/>
      <c r="K23" s="132"/>
      <c r="L23" s="133">
        <f t="shared" si="2"/>
        <v>0</v>
      </c>
      <c r="M23" s="229">
        <f t="shared" si="0"/>
        <v>0</v>
      </c>
    </row>
    <row r="24" spans="1:13" s="510" customFormat="1" ht="12.75">
      <c r="A24" s="134"/>
      <c r="B24" s="249" t="s">
        <v>1150</v>
      </c>
      <c r="C24" s="129"/>
      <c r="D24" s="129"/>
      <c r="E24" s="130"/>
      <c r="F24" s="132"/>
      <c r="G24" s="236"/>
      <c r="H24" s="238">
        <f t="shared" si="1"/>
        <v>0</v>
      </c>
      <c r="I24" s="225"/>
      <c r="J24" s="177"/>
      <c r="K24" s="132"/>
      <c r="L24" s="133">
        <f t="shared" si="2"/>
        <v>0</v>
      </c>
      <c r="M24" s="229">
        <f t="shared" si="0"/>
        <v>0</v>
      </c>
    </row>
    <row r="25" spans="1:13" s="510" customFormat="1" ht="12.75">
      <c r="A25" s="134"/>
      <c r="B25" s="249" t="s">
        <v>1151</v>
      </c>
      <c r="C25" s="129"/>
      <c r="D25" s="129"/>
      <c r="E25" s="130"/>
      <c r="F25" s="132"/>
      <c r="G25" s="236"/>
      <c r="H25" s="238">
        <f t="shared" si="1"/>
        <v>0</v>
      </c>
      <c r="I25" s="225"/>
      <c r="J25" s="177"/>
      <c r="K25" s="132"/>
      <c r="L25" s="133">
        <f t="shared" si="2"/>
        <v>0</v>
      </c>
      <c r="M25" s="229">
        <f t="shared" si="0"/>
        <v>0</v>
      </c>
    </row>
    <row r="26" spans="1:13" s="510" customFormat="1" ht="12.75">
      <c r="A26" s="134"/>
      <c r="B26" s="249" t="s">
        <v>1152</v>
      </c>
      <c r="C26" s="129"/>
      <c r="D26" s="129"/>
      <c r="E26" s="130"/>
      <c r="F26" s="132"/>
      <c r="G26" s="236"/>
      <c r="H26" s="238">
        <f t="shared" si="1"/>
        <v>0</v>
      </c>
      <c r="I26" s="225"/>
      <c r="J26" s="177"/>
      <c r="K26" s="132"/>
      <c r="L26" s="133">
        <f t="shared" si="2"/>
        <v>0</v>
      </c>
      <c r="M26" s="229">
        <f t="shared" si="0"/>
        <v>0</v>
      </c>
    </row>
    <row r="27" spans="1:13" s="510" customFormat="1" ht="12.75">
      <c r="A27" s="134"/>
      <c r="B27" s="249" t="s">
        <v>1153</v>
      </c>
      <c r="C27" s="129"/>
      <c r="D27" s="129"/>
      <c r="E27" s="130"/>
      <c r="F27" s="132"/>
      <c r="G27" s="236"/>
      <c r="H27" s="238">
        <f t="shared" si="1"/>
        <v>0</v>
      </c>
      <c r="I27" s="225"/>
      <c r="J27" s="177"/>
      <c r="K27" s="132"/>
      <c r="L27" s="133">
        <f t="shared" si="2"/>
        <v>0</v>
      </c>
      <c r="M27" s="229">
        <f t="shared" si="0"/>
        <v>0</v>
      </c>
    </row>
    <row r="28" spans="1:13" s="510" customFormat="1" ht="12.75">
      <c r="A28" s="134"/>
      <c r="B28" s="249" t="s">
        <v>1154</v>
      </c>
      <c r="C28" s="129"/>
      <c r="D28" s="129"/>
      <c r="E28" s="130"/>
      <c r="F28" s="132"/>
      <c r="G28" s="236"/>
      <c r="H28" s="238">
        <f t="shared" si="1"/>
        <v>0</v>
      </c>
      <c r="I28" s="225"/>
      <c r="J28" s="177"/>
      <c r="K28" s="132"/>
      <c r="L28" s="133">
        <f t="shared" si="2"/>
        <v>0</v>
      </c>
      <c r="M28" s="229">
        <f t="shared" si="0"/>
        <v>0</v>
      </c>
    </row>
    <row r="29" spans="1:13" s="510" customFormat="1" ht="12.75">
      <c r="A29" s="134"/>
      <c r="B29" s="249" t="s">
        <v>1155</v>
      </c>
      <c r="C29" s="129"/>
      <c r="D29" s="129"/>
      <c r="E29" s="130"/>
      <c r="F29" s="132"/>
      <c r="G29" s="236"/>
      <c r="H29" s="238">
        <f t="shared" si="1"/>
        <v>0</v>
      </c>
      <c r="I29" s="225"/>
      <c r="J29" s="177"/>
      <c r="K29" s="132"/>
      <c r="L29" s="133">
        <f t="shared" si="2"/>
        <v>0</v>
      </c>
      <c r="M29" s="229">
        <f t="shared" si="0"/>
        <v>0</v>
      </c>
    </row>
    <row r="30" spans="1:13" s="510" customFormat="1" ht="12.75">
      <c r="A30" s="134"/>
      <c r="B30" s="249" t="s">
        <v>1156</v>
      </c>
      <c r="C30" s="129"/>
      <c r="D30" s="129"/>
      <c r="E30" s="130"/>
      <c r="F30" s="132"/>
      <c r="G30" s="236"/>
      <c r="H30" s="238">
        <f t="shared" si="1"/>
        <v>0</v>
      </c>
      <c r="I30" s="225"/>
      <c r="J30" s="177"/>
      <c r="K30" s="132"/>
      <c r="L30" s="133">
        <f t="shared" si="2"/>
        <v>0</v>
      </c>
      <c r="M30" s="229">
        <f t="shared" si="0"/>
        <v>0</v>
      </c>
    </row>
    <row r="31" spans="1:13" s="510" customFormat="1" ht="12.75">
      <c r="A31" s="134"/>
      <c r="B31" s="249" t="s">
        <v>1157</v>
      </c>
      <c r="C31" s="129"/>
      <c r="D31" s="129"/>
      <c r="E31" s="130"/>
      <c r="F31" s="132"/>
      <c r="G31" s="236"/>
      <c r="H31" s="238">
        <f t="shared" si="1"/>
        <v>0</v>
      </c>
      <c r="I31" s="225"/>
      <c r="J31" s="177"/>
      <c r="K31" s="132"/>
      <c r="L31" s="133">
        <f t="shared" si="2"/>
        <v>0</v>
      </c>
      <c r="M31" s="229">
        <f t="shared" si="0"/>
        <v>0</v>
      </c>
    </row>
    <row r="32" spans="1:13" s="510" customFormat="1" ht="12.75">
      <c r="A32" s="134"/>
      <c r="B32" s="249" t="s">
        <v>1158</v>
      </c>
      <c r="C32" s="129"/>
      <c r="D32" s="129"/>
      <c r="E32" s="130"/>
      <c r="F32" s="132"/>
      <c r="G32" s="236"/>
      <c r="H32" s="238">
        <f t="shared" si="1"/>
        <v>0</v>
      </c>
      <c r="I32" s="225"/>
      <c r="J32" s="177"/>
      <c r="K32" s="132"/>
      <c r="L32" s="133">
        <f t="shared" si="2"/>
        <v>0</v>
      </c>
      <c r="M32" s="229">
        <f t="shared" si="0"/>
        <v>0</v>
      </c>
    </row>
    <row r="33" spans="1:13" s="510" customFormat="1" ht="12.75">
      <c r="A33" s="134"/>
      <c r="B33" s="249" t="s">
        <v>1159</v>
      </c>
      <c r="C33" s="129"/>
      <c r="D33" s="129"/>
      <c r="E33" s="130"/>
      <c r="F33" s="132"/>
      <c r="G33" s="236"/>
      <c r="H33" s="238">
        <f t="shared" si="1"/>
        <v>0</v>
      </c>
      <c r="I33" s="225"/>
      <c r="J33" s="177"/>
      <c r="K33" s="132"/>
      <c r="L33" s="133">
        <f t="shared" si="2"/>
        <v>0</v>
      </c>
      <c r="M33" s="229">
        <f t="shared" si="0"/>
        <v>0</v>
      </c>
    </row>
    <row r="34" spans="1:13" s="510" customFormat="1" ht="12.75">
      <c r="A34" s="134"/>
      <c r="B34" s="249" t="s">
        <v>1160</v>
      </c>
      <c r="C34" s="129"/>
      <c r="D34" s="129"/>
      <c r="E34" s="130"/>
      <c r="F34" s="132"/>
      <c r="G34" s="236"/>
      <c r="H34" s="238">
        <f t="shared" si="1"/>
        <v>0</v>
      </c>
      <c r="I34" s="225"/>
      <c r="J34" s="177"/>
      <c r="K34" s="132"/>
      <c r="L34" s="133">
        <f t="shared" si="2"/>
        <v>0</v>
      </c>
      <c r="M34" s="229">
        <f t="shared" si="0"/>
        <v>0</v>
      </c>
    </row>
    <row r="35" spans="1:13" s="510" customFormat="1" ht="12.75">
      <c r="A35" s="134"/>
      <c r="B35" s="249" t="s">
        <v>1161</v>
      </c>
      <c r="C35" s="129"/>
      <c r="D35" s="129"/>
      <c r="E35" s="130"/>
      <c r="F35" s="132"/>
      <c r="G35" s="236"/>
      <c r="H35" s="238">
        <f t="shared" si="1"/>
        <v>0</v>
      </c>
      <c r="I35" s="225"/>
      <c r="J35" s="177"/>
      <c r="K35" s="132"/>
      <c r="L35" s="133">
        <f t="shared" si="2"/>
        <v>0</v>
      </c>
      <c r="M35" s="229">
        <f t="shared" si="0"/>
        <v>0</v>
      </c>
    </row>
    <row r="36" spans="1:13" s="510" customFormat="1" ht="12.75">
      <c r="A36" s="134"/>
      <c r="B36" s="249" t="s">
        <v>1162</v>
      </c>
      <c r="C36" s="129"/>
      <c r="D36" s="129"/>
      <c r="E36" s="130"/>
      <c r="F36" s="132"/>
      <c r="G36" s="236"/>
      <c r="H36" s="238">
        <f t="shared" si="1"/>
        <v>0</v>
      </c>
      <c r="I36" s="225"/>
      <c r="J36" s="177"/>
      <c r="K36" s="132"/>
      <c r="L36" s="133">
        <f t="shared" si="2"/>
        <v>0</v>
      </c>
      <c r="M36" s="229">
        <f t="shared" si="0"/>
        <v>0</v>
      </c>
    </row>
    <row r="37" spans="1:13" s="510" customFormat="1" ht="12.75">
      <c r="A37" s="134"/>
      <c r="B37" s="249" t="s">
        <v>1163</v>
      </c>
      <c r="C37" s="129"/>
      <c r="D37" s="129"/>
      <c r="E37" s="130"/>
      <c r="F37" s="132"/>
      <c r="G37" s="236"/>
      <c r="H37" s="238">
        <f t="shared" si="1"/>
        <v>0</v>
      </c>
      <c r="I37" s="225"/>
      <c r="J37" s="177"/>
      <c r="K37" s="132"/>
      <c r="L37" s="133">
        <f t="shared" si="2"/>
        <v>0</v>
      </c>
      <c r="M37" s="229">
        <f t="shared" si="0"/>
        <v>0</v>
      </c>
    </row>
    <row r="38" spans="1:13" s="510" customFormat="1" ht="12.75">
      <c r="A38" s="134"/>
      <c r="B38" s="249" t="s">
        <v>1164</v>
      </c>
      <c r="C38" s="129"/>
      <c r="D38" s="129"/>
      <c r="E38" s="130"/>
      <c r="F38" s="132"/>
      <c r="G38" s="236"/>
      <c r="H38" s="238">
        <f t="shared" si="1"/>
        <v>0</v>
      </c>
      <c r="I38" s="225"/>
      <c r="J38" s="177"/>
      <c r="K38" s="132"/>
      <c r="L38" s="133">
        <f t="shared" si="2"/>
        <v>0</v>
      </c>
      <c r="M38" s="229">
        <f t="shared" si="0"/>
        <v>0</v>
      </c>
    </row>
    <row r="39" spans="1:13" s="510" customFormat="1" ht="12.75">
      <c r="A39" s="134"/>
      <c r="B39" s="249" t="s">
        <v>1165</v>
      </c>
      <c r="C39" s="129"/>
      <c r="D39" s="129"/>
      <c r="E39" s="130"/>
      <c r="F39" s="132"/>
      <c r="G39" s="236"/>
      <c r="H39" s="238">
        <f t="shared" si="1"/>
        <v>0</v>
      </c>
      <c r="I39" s="225"/>
      <c r="J39" s="177"/>
      <c r="K39" s="132"/>
      <c r="L39" s="133">
        <f t="shared" si="2"/>
        <v>0</v>
      </c>
      <c r="M39" s="229">
        <f aca="true" t="shared" si="3" ref="M39:M70">IF($H39&gt;0,$H39-MAX($K39,$L39),0)</f>
        <v>0</v>
      </c>
    </row>
    <row r="40" spans="1:13" s="510" customFormat="1" ht="12.75">
      <c r="A40" s="134"/>
      <c r="B40" s="249" t="s">
        <v>1166</v>
      </c>
      <c r="C40" s="129"/>
      <c r="D40" s="129"/>
      <c r="E40" s="130"/>
      <c r="F40" s="132"/>
      <c r="G40" s="236"/>
      <c r="H40" s="238">
        <f t="shared" si="1"/>
        <v>0</v>
      </c>
      <c r="I40" s="225"/>
      <c r="J40" s="177"/>
      <c r="K40" s="132"/>
      <c r="L40" s="133">
        <f t="shared" si="2"/>
        <v>0</v>
      </c>
      <c r="M40" s="229">
        <f t="shared" si="3"/>
        <v>0</v>
      </c>
    </row>
    <row r="41" spans="1:13" s="510" customFormat="1" ht="12.75">
      <c r="A41" s="134"/>
      <c r="B41" s="249" t="s">
        <v>1167</v>
      </c>
      <c r="C41" s="129"/>
      <c r="D41" s="129"/>
      <c r="E41" s="130"/>
      <c r="F41" s="132"/>
      <c r="G41" s="236"/>
      <c r="H41" s="238">
        <f t="shared" si="1"/>
        <v>0</v>
      </c>
      <c r="I41" s="225"/>
      <c r="J41" s="177"/>
      <c r="K41" s="132"/>
      <c r="L41" s="133">
        <f t="shared" si="2"/>
        <v>0</v>
      </c>
      <c r="M41" s="229">
        <f t="shared" si="3"/>
        <v>0</v>
      </c>
    </row>
    <row r="42" spans="1:13" s="510" customFormat="1" ht="12.75">
      <c r="A42" s="134"/>
      <c r="B42" s="249" t="s">
        <v>1168</v>
      </c>
      <c r="C42" s="129"/>
      <c r="D42" s="129"/>
      <c r="E42" s="130"/>
      <c r="F42" s="132"/>
      <c r="G42" s="236"/>
      <c r="H42" s="238">
        <f t="shared" si="1"/>
        <v>0</v>
      </c>
      <c r="I42" s="225"/>
      <c r="J42" s="177"/>
      <c r="K42" s="132"/>
      <c r="L42" s="133">
        <f t="shared" si="2"/>
        <v>0</v>
      </c>
      <c r="M42" s="229">
        <f t="shared" si="3"/>
        <v>0</v>
      </c>
    </row>
    <row r="43" spans="1:13" s="510" customFormat="1" ht="12.75">
      <c r="A43" s="134"/>
      <c r="B43" s="249" t="s">
        <v>1169</v>
      </c>
      <c r="C43" s="129"/>
      <c r="D43" s="129"/>
      <c r="E43" s="130"/>
      <c r="F43" s="132"/>
      <c r="G43" s="236"/>
      <c r="H43" s="238">
        <f t="shared" si="1"/>
        <v>0</v>
      </c>
      <c r="I43" s="225"/>
      <c r="J43" s="177"/>
      <c r="K43" s="132"/>
      <c r="L43" s="133">
        <f t="shared" si="2"/>
        <v>0</v>
      </c>
      <c r="M43" s="229">
        <f t="shared" si="3"/>
        <v>0</v>
      </c>
    </row>
    <row r="44" spans="1:13" s="510" customFormat="1" ht="12.75">
      <c r="A44" s="134"/>
      <c r="B44" s="249" t="s">
        <v>1170</v>
      </c>
      <c r="C44" s="129"/>
      <c r="D44" s="129"/>
      <c r="E44" s="130"/>
      <c r="F44" s="132"/>
      <c r="G44" s="236"/>
      <c r="H44" s="238">
        <f t="shared" si="1"/>
        <v>0</v>
      </c>
      <c r="I44" s="225"/>
      <c r="J44" s="177"/>
      <c r="K44" s="132"/>
      <c r="L44" s="133">
        <f t="shared" si="2"/>
        <v>0</v>
      </c>
      <c r="M44" s="229">
        <f t="shared" si="3"/>
        <v>0</v>
      </c>
    </row>
    <row r="45" spans="1:13" s="510" customFormat="1" ht="12.75">
      <c r="A45" s="134"/>
      <c r="B45" s="249" t="s">
        <v>1171</v>
      </c>
      <c r="C45" s="129"/>
      <c r="D45" s="129"/>
      <c r="E45" s="130"/>
      <c r="F45" s="132"/>
      <c r="G45" s="236"/>
      <c r="H45" s="238">
        <f t="shared" si="1"/>
        <v>0</v>
      </c>
      <c r="I45" s="225"/>
      <c r="J45" s="177"/>
      <c r="K45" s="132"/>
      <c r="L45" s="133">
        <f t="shared" si="2"/>
        <v>0</v>
      </c>
      <c r="M45" s="229">
        <f t="shared" si="3"/>
        <v>0</v>
      </c>
    </row>
    <row r="46" spans="1:13" s="510" customFormat="1" ht="12.75">
      <c r="A46" s="134"/>
      <c r="B46" s="249" t="s">
        <v>1172</v>
      </c>
      <c r="C46" s="129"/>
      <c r="D46" s="129"/>
      <c r="E46" s="130"/>
      <c r="F46" s="132"/>
      <c r="G46" s="236"/>
      <c r="H46" s="238">
        <f t="shared" si="1"/>
        <v>0</v>
      </c>
      <c r="I46" s="225"/>
      <c r="J46" s="177"/>
      <c r="K46" s="132"/>
      <c r="L46" s="133">
        <f t="shared" si="2"/>
        <v>0</v>
      </c>
      <c r="M46" s="229">
        <f t="shared" si="3"/>
        <v>0</v>
      </c>
    </row>
    <row r="47" spans="1:13" s="510" customFormat="1" ht="12.75">
      <c r="A47" s="134"/>
      <c r="B47" s="249" t="s">
        <v>1173</v>
      </c>
      <c r="C47" s="129"/>
      <c r="D47" s="129"/>
      <c r="E47" s="130"/>
      <c r="F47" s="132"/>
      <c r="G47" s="236"/>
      <c r="H47" s="238">
        <f t="shared" si="1"/>
        <v>0</v>
      </c>
      <c r="I47" s="225"/>
      <c r="J47" s="177"/>
      <c r="K47" s="132"/>
      <c r="L47" s="133">
        <f t="shared" si="2"/>
        <v>0</v>
      </c>
      <c r="M47" s="229">
        <f t="shared" si="3"/>
        <v>0</v>
      </c>
    </row>
    <row r="48" spans="1:13" s="510" customFormat="1" ht="12.75">
      <c r="A48" s="134"/>
      <c r="B48" s="249" t="s">
        <v>1174</v>
      </c>
      <c r="C48" s="129"/>
      <c r="D48" s="129"/>
      <c r="E48" s="130"/>
      <c r="F48" s="132"/>
      <c r="G48" s="236"/>
      <c r="H48" s="238">
        <f t="shared" si="1"/>
        <v>0</v>
      </c>
      <c r="I48" s="225"/>
      <c r="J48" s="177"/>
      <c r="K48" s="132"/>
      <c r="L48" s="133">
        <f t="shared" si="2"/>
        <v>0</v>
      </c>
      <c r="M48" s="229">
        <f t="shared" si="3"/>
        <v>0</v>
      </c>
    </row>
    <row r="49" spans="1:13" s="510" customFormat="1" ht="12.75">
      <c r="A49" s="134"/>
      <c r="B49" s="249" t="s">
        <v>1175</v>
      </c>
      <c r="C49" s="129"/>
      <c r="D49" s="129"/>
      <c r="E49" s="130"/>
      <c r="F49" s="132"/>
      <c r="G49" s="236"/>
      <c r="H49" s="238">
        <f t="shared" si="1"/>
        <v>0</v>
      </c>
      <c r="I49" s="225"/>
      <c r="J49" s="177"/>
      <c r="K49" s="132"/>
      <c r="L49" s="133">
        <f t="shared" si="2"/>
        <v>0</v>
      </c>
      <c r="M49" s="229">
        <f t="shared" si="3"/>
        <v>0</v>
      </c>
    </row>
    <row r="50" spans="1:13" s="510" customFormat="1" ht="12.75">
      <c r="A50" s="134"/>
      <c r="B50" s="249" t="s">
        <v>1176</v>
      </c>
      <c r="C50" s="129"/>
      <c r="D50" s="129"/>
      <c r="E50" s="130"/>
      <c r="F50" s="132"/>
      <c r="G50" s="236"/>
      <c r="H50" s="238">
        <f t="shared" si="1"/>
        <v>0</v>
      </c>
      <c r="I50" s="225"/>
      <c r="J50" s="177"/>
      <c r="K50" s="132"/>
      <c r="L50" s="133">
        <f t="shared" si="2"/>
        <v>0</v>
      </c>
      <c r="M50" s="229">
        <f t="shared" si="3"/>
        <v>0</v>
      </c>
    </row>
    <row r="51" spans="1:13" s="510" customFormat="1" ht="12.75">
      <c r="A51" s="134"/>
      <c r="B51" s="249" t="s">
        <v>1177</v>
      </c>
      <c r="C51" s="129"/>
      <c r="D51" s="129"/>
      <c r="E51" s="130"/>
      <c r="F51" s="132"/>
      <c r="G51" s="236"/>
      <c r="H51" s="238">
        <f t="shared" si="1"/>
        <v>0</v>
      </c>
      <c r="I51" s="225"/>
      <c r="J51" s="177"/>
      <c r="K51" s="132"/>
      <c r="L51" s="133">
        <f t="shared" si="2"/>
        <v>0</v>
      </c>
      <c r="M51" s="229">
        <f t="shared" si="3"/>
        <v>0</v>
      </c>
    </row>
    <row r="52" spans="1:13" s="510" customFormat="1" ht="12.75">
      <c r="A52" s="134"/>
      <c r="B52" s="249" t="s">
        <v>1178</v>
      </c>
      <c r="C52" s="129"/>
      <c r="D52" s="129"/>
      <c r="E52" s="130"/>
      <c r="F52" s="132"/>
      <c r="G52" s="236"/>
      <c r="H52" s="238">
        <f t="shared" si="1"/>
        <v>0</v>
      </c>
      <c r="I52" s="225"/>
      <c r="J52" s="177"/>
      <c r="K52" s="132"/>
      <c r="L52" s="133">
        <f t="shared" si="2"/>
        <v>0</v>
      </c>
      <c r="M52" s="229">
        <f t="shared" si="3"/>
        <v>0</v>
      </c>
    </row>
    <row r="53" spans="1:13" s="510" customFormat="1" ht="12.75">
      <c r="A53" s="134"/>
      <c r="B53" s="249" t="s">
        <v>1179</v>
      </c>
      <c r="C53" s="129"/>
      <c r="D53" s="129"/>
      <c r="E53" s="130"/>
      <c r="F53" s="132"/>
      <c r="G53" s="236"/>
      <c r="H53" s="238">
        <f t="shared" si="1"/>
        <v>0</v>
      </c>
      <c r="I53" s="225"/>
      <c r="J53" s="177"/>
      <c r="K53" s="132"/>
      <c r="L53" s="133">
        <f t="shared" si="2"/>
        <v>0</v>
      </c>
      <c r="M53" s="229">
        <f t="shared" si="3"/>
        <v>0</v>
      </c>
    </row>
    <row r="54" spans="1:13" s="510" customFormat="1" ht="12.75">
      <c r="A54" s="134"/>
      <c r="B54" s="249" t="s">
        <v>1180</v>
      </c>
      <c r="C54" s="129"/>
      <c r="D54" s="129"/>
      <c r="E54" s="130"/>
      <c r="F54" s="132"/>
      <c r="G54" s="236"/>
      <c r="H54" s="238">
        <f t="shared" si="1"/>
        <v>0</v>
      </c>
      <c r="I54" s="225"/>
      <c r="J54" s="177"/>
      <c r="K54" s="132"/>
      <c r="L54" s="133">
        <f t="shared" si="2"/>
        <v>0</v>
      </c>
      <c r="M54" s="229">
        <f t="shared" si="3"/>
        <v>0</v>
      </c>
    </row>
    <row r="55" spans="1:13" s="510" customFormat="1" ht="12.75">
      <c r="A55" s="134"/>
      <c r="B55" s="249" t="s">
        <v>1181</v>
      </c>
      <c r="C55" s="129"/>
      <c r="D55" s="129"/>
      <c r="E55" s="130"/>
      <c r="F55" s="132"/>
      <c r="G55" s="236"/>
      <c r="H55" s="238">
        <f t="shared" si="1"/>
        <v>0</v>
      </c>
      <c r="I55" s="225"/>
      <c r="J55" s="177"/>
      <c r="K55" s="132"/>
      <c r="L55" s="133">
        <f t="shared" si="2"/>
        <v>0</v>
      </c>
      <c r="M55" s="229">
        <f t="shared" si="3"/>
        <v>0</v>
      </c>
    </row>
    <row r="56" spans="1:13" s="510" customFormat="1" ht="12.75">
      <c r="A56" s="134"/>
      <c r="B56" s="249" t="s">
        <v>1182</v>
      </c>
      <c r="C56" s="129"/>
      <c r="D56" s="129"/>
      <c r="E56" s="130"/>
      <c r="F56" s="132"/>
      <c r="G56" s="236"/>
      <c r="H56" s="238">
        <f t="shared" si="1"/>
        <v>0</v>
      </c>
      <c r="I56" s="225"/>
      <c r="J56" s="177"/>
      <c r="K56" s="132"/>
      <c r="L56" s="133">
        <f t="shared" si="2"/>
        <v>0</v>
      </c>
      <c r="M56" s="229">
        <f t="shared" si="3"/>
        <v>0</v>
      </c>
    </row>
    <row r="57" spans="1:13" s="510" customFormat="1" ht="12.75">
      <c r="A57" s="134"/>
      <c r="B57" s="249" t="s">
        <v>1183</v>
      </c>
      <c r="C57" s="129"/>
      <c r="D57" s="129"/>
      <c r="E57" s="130"/>
      <c r="F57" s="132"/>
      <c r="G57" s="236"/>
      <c r="H57" s="238">
        <f t="shared" si="1"/>
        <v>0</v>
      </c>
      <c r="I57" s="225"/>
      <c r="J57" s="177"/>
      <c r="K57" s="132"/>
      <c r="L57" s="133">
        <f t="shared" si="2"/>
        <v>0</v>
      </c>
      <c r="M57" s="229">
        <f t="shared" si="3"/>
        <v>0</v>
      </c>
    </row>
    <row r="58" spans="1:13" s="510" customFormat="1" ht="12.75">
      <c r="A58" s="134"/>
      <c r="B58" s="249" t="s">
        <v>1184</v>
      </c>
      <c r="C58" s="129"/>
      <c r="D58" s="129"/>
      <c r="E58" s="130"/>
      <c r="F58" s="132"/>
      <c r="G58" s="236"/>
      <c r="H58" s="238">
        <f t="shared" si="1"/>
        <v>0</v>
      </c>
      <c r="I58" s="225"/>
      <c r="J58" s="177"/>
      <c r="K58" s="132"/>
      <c r="L58" s="133">
        <f t="shared" si="2"/>
        <v>0</v>
      </c>
      <c r="M58" s="229">
        <f t="shared" si="3"/>
        <v>0</v>
      </c>
    </row>
    <row r="59" spans="1:13" s="510" customFormat="1" ht="12.75">
      <c r="A59" s="134"/>
      <c r="B59" s="249" t="s">
        <v>1185</v>
      </c>
      <c r="C59" s="129"/>
      <c r="D59" s="129"/>
      <c r="E59" s="130"/>
      <c r="F59" s="132"/>
      <c r="G59" s="236"/>
      <c r="H59" s="238">
        <f t="shared" si="1"/>
        <v>0</v>
      </c>
      <c r="I59" s="225"/>
      <c r="J59" s="177"/>
      <c r="K59" s="132"/>
      <c r="L59" s="133">
        <f t="shared" si="2"/>
        <v>0</v>
      </c>
      <c r="M59" s="229">
        <f t="shared" si="3"/>
        <v>0</v>
      </c>
    </row>
    <row r="60" spans="1:13" s="510" customFormat="1" ht="12.75">
      <c r="A60" s="134"/>
      <c r="B60" s="249" t="s">
        <v>1186</v>
      </c>
      <c r="C60" s="129"/>
      <c r="D60" s="129"/>
      <c r="E60" s="130"/>
      <c r="F60" s="132"/>
      <c r="G60" s="236"/>
      <c r="H60" s="238">
        <f t="shared" si="1"/>
        <v>0</v>
      </c>
      <c r="I60" s="225"/>
      <c r="J60" s="177"/>
      <c r="K60" s="132"/>
      <c r="L60" s="133">
        <f t="shared" si="2"/>
        <v>0</v>
      </c>
      <c r="M60" s="229">
        <f t="shared" si="3"/>
        <v>0</v>
      </c>
    </row>
    <row r="61" spans="1:13" s="510" customFormat="1" ht="12.75">
      <c r="A61" s="134"/>
      <c r="B61" s="249" t="s">
        <v>1187</v>
      </c>
      <c r="C61" s="129"/>
      <c r="D61" s="129"/>
      <c r="E61" s="130"/>
      <c r="F61" s="132"/>
      <c r="G61" s="236"/>
      <c r="H61" s="238">
        <f t="shared" si="1"/>
        <v>0</v>
      </c>
      <c r="I61" s="225"/>
      <c r="J61" s="177"/>
      <c r="K61" s="132"/>
      <c r="L61" s="133">
        <f t="shared" si="2"/>
        <v>0</v>
      </c>
      <c r="M61" s="229">
        <f t="shared" si="3"/>
        <v>0</v>
      </c>
    </row>
    <row r="62" spans="1:13" s="510" customFormat="1" ht="12.75">
      <c r="A62" s="134"/>
      <c r="B62" s="249" t="s">
        <v>1188</v>
      </c>
      <c r="C62" s="129"/>
      <c r="D62" s="129"/>
      <c r="E62" s="130"/>
      <c r="F62" s="132"/>
      <c r="G62" s="236"/>
      <c r="H62" s="238">
        <f t="shared" si="1"/>
        <v>0</v>
      </c>
      <c r="I62" s="225"/>
      <c r="J62" s="177"/>
      <c r="K62" s="132"/>
      <c r="L62" s="133">
        <f t="shared" si="2"/>
        <v>0</v>
      </c>
      <c r="M62" s="229">
        <f t="shared" si="3"/>
        <v>0</v>
      </c>
    </row>
    <row r="63" spans="1:13" s="510" customFormat="1" ht="12.75">
      <c r="A63" s="134"/>
      <c r="B63" s="249" t="s">
        <v>1189</v>
      </c>
      <c r="C63" s="129"/>
      <c r="D63" s="129"/>
      <c r="E63" s="130"/>
      <c r="F63" s="132"/>
      <c r="G63" s="236"/>
      <c r="H63" s="238">
        <f t="shared" si="1"/>
        <v>0</v>
      </c>
      <c r="I63" s="225"/>
      <c r="J63" s="177"/>
      <c r="K63" s="132"/>
      <c r="L63" s="133">
        <f t="shared" si="2"/>
        <v>0</v>
      </c>
      <c r="M63" s="229">
        <f t="shared" si="3"/>
        <v>0</v>
      </c>
    </row>
    <row r="64" spans="1:13" s="510" customFormat="1" ht="12.75">
      <c r="A64" s="134"/>
      <c r="B64" s="249" t="s">
        <v>1190</v>
      </c>
      <c r="C64" s="129"/>
      <c r="D64" s="129"/>
      <c r="E64" s="130"/>
      <c r="F64" s="132"/>
      <c r="G64" s="236"/>
      <c r="H64" s="238">
        <f t="shared" si="1"/>
        <v>0</v>
      </c>
      <c r="I64" s="225"/>
      <c r="J64" s="177"/>
      <c r="K64" s="132"/>
      <c r="L64" s="133">
        <f t="shared" si="2"/>
        <v>0</v>
      </c>
      <c r="M64" s="229">
        <f t="shared" si="3"/>
        <v>0</v>
      </c>
    </row>
    <row r="65" spans="1:13" s="510" customFormat="1" ht="12.75">
      <c r="A65" s="134"/>
      <c r="B65" s="249" t="s">
        <v>1191</v>
      </c>
      <c r="C65" s="129"/>
      <c r="D65" s="129"/>
      <c r="E65" s="130"/>
      <c r="F65" s="132"/>
      <c r="G65" s="236"/>
      <c r="H65" s="238">
        <f t="shared" si="1"/>
        <v>0</v>
      </c>
      <c r="I65" s="225"/>
      <c r="J65" s="177"/>
      <c r="K65" s="132"/>
      <c r="L65" s="133">
        <f t="shared" si="2"/>
        <v>0</v>
      </c>
      <c r="M65" s="229">
        <f t="shared" si="3"/>
        <v>0</v>
      </c>
    </row>
    <row r="66" spans="1:13" s="510" customFormat="1" ht="12.75">
      <c r="A66" s="134"/>
      <c r="B66" s="249" t="s">
        <v>1192</v>
      </c>
      <c r="C66" s="129"/>
      <c r="D66" s="129"/>
      <c r="E66" s="130"/>
      <c r="F66" s="132"/>
      <c r="G66" s="236"/>
      <c r="H66" s="238">
        <f t="shared" si="1"/>
        <v>0</v>
      </c>
      <c r="I66" s="225"/>
      <c r="J66" s="177"/>
      <c r="K66" s="132"/>
      <c r="L66" s="133">
        <f t="shared" si="2"/>
        <v>0</v>
      </c>
      <c r="M66" s="229">
        <f t="shared" si="3"/>
        <v>0</v>
      </c>
    </row>
    <row r="67" spans="1:13" s="510" customFormat="1" ht="12.75">
      <c r="A67" s="134"/>
      <c r="B67" s="249" t="s">
        <v>1193</v>
      </c>
      <c r="C67" s="129"/>
      <c r="D67" s="129"/>
      <c r="E67" s="130"/>
      <c r="F67" s="132"/>
      <c r="G67" s="236"/>
      <c r="H67" s="238">
        <f t="shared" si="1"/>
        <v>0</v>
      </c>
      <c r="I67" s="225"/>
      <c r="J67" s="177"/>
      <c r="K67" s="132"/>
      <c r="L67" s="133">
        <f t="shared" si="2"/>
        <v>0</v>
      </c>
      <c r="M67" s="229">
        <f t="shared" si="3"/>
        <v>0</v>
      </c>
    </row>
    <row r="68" spans="1:13" s="510" customFormat="1" ht="12.75">
      <c r="A68" s="134"/>
      <c r="B68" s="249" t="s">
        <v>1194</v>
      </c>
      <c r="C68" s="129"/>
      <c r="D68" s="129"/>
      <c r="E68" s="130"/>
      <c r="F68" s="132"/>
      <c r="G68" s="236"/>
      <c r="H68" s="238">
        <f t="shared" si="1"/>
        <v>0</v>
      </c>
      <c r="I68" s="225"/>
      <c r="J68" s="177"/>
      <c r="K68" s="132"/>
      <c r="L68" s="133">
        <f t="shared" si="2"/>
        <v>0</v>
      </c>
      <c r="M68" s="229">
        <f t="shared" si="3"/>
        <v>0</v>
      </c>
    </row>
    <row r="69" spans="1:13" s="510" customFormat="1" ht="12.75">
      <c r="A69" s="134"/>
      <c r="B69" s="249" t="s">
        <v>1195</v>
      </c>
      <c r="C69" s="129"/>
      <c r="D69" s="129"/>
      <c r="E69" s="130"/>
      <c r="F69" s="132"/>
      <c r="G69" s="236"/>
      <c r="H69" s="238">
        <f t="shared" si="1"/>
        <v>0</v>
      </c>
      <c r="I69" s="225"/>
      <c r="J69" s="177"/>
      <c r="K69" s="132"/>
      <c r="L69" s="133">
        <f t="shared" si="2"/>
        <v>0</v>
      </c>
      <c r="M69" s="229">
        <f t="shared" si="3"/>
        <v>0</v>
      </c>
    </row>
    <row r="70" spans="1:13" s="510" customFormat="1" ht="12.75">
      <c r="A70" s="134"/>
      <c r="B70" s="249" t="s">
        <v>1196</v>
      </c>
      <c r="C70" s="129"/>
      <c r="D70" s="129"/>
      <c r="E70" s="130"/>
      <c r="F70" s="132"/>
      <c r="G70" s="236"/>
      <c r="H70" s="238">
        <f t="shared" si="1"/>
        <v>0</v>
      </c>
      <c r="I70" s="225"/>
      <c r="J70" s="177"/>
      <c r="K70" s="132"/>
      <c r="L70" s="133">
        <f t="shared" si="2"/>
        <v>0</v>
      </c>
      <c r="M70" s="229">
        <f t="shared" si="3"/>
        <v>0</v>
      </c>
    </row>
    <row r="71" spans="1:13" s="510" customFormat="1" ht="12.75">
      <c r="A71" s="134"/>
      <c r="B71" s="249" t="s">
        <v>1197</v>
      </c>
      <c r="C71" s="129"/>
      <c r="D71" s="129"/>
      <c r="E71" s="130"/>
      <c r="F71" s="132"/>
      <c r="G71" s="236"/>
      <c r="H71" s="238">
        <f t="shared" si="1"/>
        <v>0</v>
      </c>
      <c r="I71" s="225"/>
      <c r="J71" s="177"/>
      <c r="K71" s="132"/>
      <c r="L71" s="133">
        <f t="shared" si="2"/>
        <v>0</v>
      </c>
      <c r="M71" s="229">
        <f aca="true" t="shared" si="4" ref="M71:M81">IF($H71&gt;0,$H71-MAX($K71,$L71),0)</f>
        <v>0</v>
      </c>
    </row>
    <row r="72" spans="1:13" s="510" customFormat="1" ht="12.75">
      <c r="A72" s="134"/>
      <c r="B72" s="249" t="s">
        <v>1198</v>
      </c>
      <c r="C72" s="129"/>
      <c r="D72" s="129"/>
      <c r="E72" s="130"/>
      <c r="F72" s="132"/>
      <c r="G72" s="236"/>
      <c r="H72" s="238">
        <f aca="true" t="shared" si="5" ref="H72:H81">IF(G72&lt;100.01%,F72*G72,FALSE)</f>
        <v>0</v>
      </c>
      <c r="I72" s="225"/>
      <c r="J72" s="177"/>
      <c r="K72" s="132"/>
      <c r="L72" s="133">
        <f aca="true" t="shared" si="6" ref="L72:L81">IF(OR($E72&lt;$J$2,$E72&gt;$K$2),$H72,0)</f>
        <v>0</v>
      </c>
      <c r="M72" s="229">
        <f t="shared" si="4"/>
        <v>0</v>
      </c>
    </row>
    <row r="73" spans="1:13" s="510" customFormat="1" ht="12.75">
      <c r="A73" s="134"/>
      <c r="B73" s="249" t="s">
        <v>1199</v>
      </c>
      <c r="C73" s="129"/>
      <c r="D73" s="129"/>
      <c r="E73" s="130"/>
      <c r="F73" s="132"/>
      <c r="G73" s="236"/>
      <c r="H73" s="238">
        <f t="shared" si="5"/>
        <v>0</v>
      </c>
      <c r="I73" s="225"/>
      <c r="J73" s="177"/>
      <c r="K73" s="132"/>
      <c r="L73" s="133">
        <f t="shared" si="6"/>
        <v>0</v>
      </c>
      <c r="M73" s="229">
        <f t="shared" si="4"/>
        <v>0</v>
      </c>
    </row>
    <row r="74" spans="1:13" s="510" customFormat="1" ht="12.75">
      <c r="A74" s="134"/>
      <c r="B74" s="249" t="s">
        <v>1200</v>
      </c>
      <c r="C74" s="129"/>
      <c r="D74" s="129"/>
      <c r="E74" s="130"/>
      <c r="F74" s="132"/>
      <c r="G74" s="236"/>
      <c r="H74" s="238">
        <f t="shared" si="5"/>
        <v>0</v>
      </c>
      <c r="I74" s="225"/>
      <c r="J74" s="177"/>
      <c r="K74" s="132"/>
      <c r="L74" s="133">
        <f t="shared" si="6"/>
        <v>0</v>
      </c>
      <c r="M74" s="229">
        <f t="shared" si="4"/>
        <v>0</v>
      </c>
    </row>
    <row r="75" spans="1:13" s="510" customFormat="1" ht="12.75">
      <c r="A75" s="134"/>
      <c r="B75" s="249" t="s">
        <v>1201</v>
      </c>
      <c r="C75" s="129"/>
      <c r="D75" s="129"/>
      <c r="E75" s="130"/>
      <c r="F75" s="132"/>
      <c r="G75" s="236"/>
      <c r="H75" s="238">
        <f t="shared" si="5"/>
        <v>0</v>
      </c>
      <c r="I75" s="225"/>
      <c r="J75" s="177"/>
      <c r="K75" s="132"/>
      <c r="L75" s="133">
        <f t="shared" si="6"/>
        <v>0</v>
      </c>
      <c r="M75" s="229">
        <f t="shared" si="4"/>
        <v>0</v>
      </c>
    </row>
    <row r="76" spans="1:13" s="510" customFormat="1" ht="12.75">
      <c r="A76" s="134"/>
      <c r="B76" s="249" t="s">
        <v>1202</v>
      </c>
      <c r="C76" s="129"/>
      <c r="D76" s="129"/>
      <c r="E76" s="130"/>
      <c r="F76" s="132"/>
      <c r="G76" s="236"/>
      <c r="H76" s="238">
        <f t="shared" si="5"/>
        <v>0</v>
      </c>
      <c r="I76" s="225"/>
      <c r="J76" s="177"/>
      <c r="K76" s="132"/>
      <c r="L76" s="133">
        <f t="shared" si="6"/>
        <v>0</v>
      </c>
      <c r="M76" s="229">
        <f t="shared" si="4"/>
        <v>0</v>
      </c>
    </row>
    <row r="77" spans="1:13" s="510" customFormat="1" ht="12.75">
      <c r="A77" s="134"/>
      <c r="B77" s="249" t="s">
        <v>1203</v>
      </c>
      <c r="C77" s="129"/>
      <c r="D77" s="129"/>
      <c r="E77" s="130"/>
      <c r="F77" s="132"/>
      <c r="G77" s="236"/>
      <c r="H77" s="238">
        <f t="shared" si="5"/>
        <v>0</v>
      </c>
      <c r="I77" s="225"/>
      <c r="J77" s="177"/>
      <c r="K77" s="132"/>
      <c r="L77" s="133">
        <f t="shared" si="6"/>
        <v>0</v>
      </c>
      <c r="M77" s="229">
        <f t="shared" si="4"/>
        <v>0</v>
      </c>
    </row>
    <row r="78" spans="1:13" s="510" customFormat="1" ht="12.75">
      <c r="A78" s="134"/>
      <c r="B78" s="249" t="s">
        <v>1204</v>
      </c>
      <c r="C78" s="129"/>
      <c r="D78" s="129"/>
      <c r="E78" s="130"/>
      <c r="F78" s="132"/>
      <c r="G78" s="236"/>
      <c r="H78" s="238">
        <f t="shared" si="5"/>
        <v>0</v>
      </c>
      <c r="I78" s="225"/>
      <c r="J78" s="177"/>
      <c r="K78" s="132"/>
      <c r="L78" s="133">
        <f t="shared" si="6"/>
        <v>0</v>
      </c>
      <c r="M78" s="229">
        <f t="shared" si="4"/>
        <v>0</v>
      </c>
    </row>
    <row r="79" spans="1:13" s="510" customFormat="1" ht="12.75">
      <c r="A79" s="134"/>
      <c r="B79" s="249" t="s">
        <v>1205</v>
      </c>
      <c r="C79" s="129"/>
      <c r="D79" s="129"/>
      <c r="E79" s="130"/>
      <c r="F79" s="132"/>
      <c r="G79" s="236"/>
      <c r="H79" s="238">
        <f t="shared" si="5"/>
        <v>0</v>
      </c>
      <c r="I79" s="225"/>
      <c r="J79" s="177"/>
      <c r="K79" s="132"/>
      <c r="L79" s="133">
        <f t="shared" si="6"/>
        <v>0</v>
      </c>
      <c r="M79" s="229">
        <f t="shared" si="4"/>
        <v>0</v>
      </c>
    </row>
    <row r="80" spans="1:13" s="510" customFormat="1" ht="12.75">
      <c r="A80" s="134"/>
      <c r="B80" s="249" t="s">
        <v>1206</v>
      </c>
      <c r="C80" s="129"/>
      <c r="D80" s="129"/>
      <c r="E80" s="130"/>
      <c r="F80" s="132"/>
      <c r="G80" s="236"/>
      <c r="H80" s="238">
        <f t="shared" si="5"/>
        <v>0</v>
      </c>
      <c r="I80" s="225"/>
      <c r="J80" s="177"/>
      <c r="K80" s="132"/>
      <c r="L80" s="133">
        <f t="shared" si="6"/>
        <v>0</v>
      </c>
      <c r="M80" s="229">
        <f t="shared" si="4"/>
        <v>0</v>
      </c>
    </row>
    <row r="81" spans="1:13" s="510" customFormat="1" ht="13.5" thickBot="1">
      <c r="A81" s="134"/>
      <c r="B81" s="249" t="s">
        <v>1207</v>
      </c>
      <c r="C81" s="129"/>
      <c r="D81" s="129"/>
      <c r="E81" s="130"/>
      <c r="F81" s="132"/>
      <c r="G81" s="236"/>
      <c r="H81" s="239">
        <f t="shared" si="5"/>
        <v>0</v>
      </c>
      <c r="I81" s="226"/>
      <c r="J81" s="178"/>
      <c r="K81" s="230"/>
      <c r="L81" s="231">
        <f t="shared" si="6"/>
        <v>0</v>
      </c>
      <c r="M81" s="232">
        <f t="shared" si="4"/>
        <v>0</v>
      </c>
    </row>
  </sheetData>
  <sheetProtection password="8737" sheet="1"/>
  <mergeCells count="3">
    <mergeCell ref="A1:C1"/>
    <mergeCell ref="A2:C2"/>
    <mergeCell ref="A4:H4"/>
  </mergeCells>
  <conditionalFormatting sqref="E7:E81">
    <cfRule type="expression" priority="1" dxfId="0" stopIfTrue="1">
      <formula>AND($E7&gt;0,OR($E7&lt;$J$2,$E7&gt;$K$2))</formula>
    </cfRule>
  </conditionalFormatting>
  <dataValidations count="1">
    <dataValidation errorStyle="warning" type="date" allowBlank="1" showInputMessage="1" showErrorMessage="1" errorTitle="Date Error" error="The date entered is outside of the eligible project period entered in the 'Identification' worksheet - do you wish to continue?" sqref="E7:E81">
      <formula1>$J$2</formula1>
      <formula2>$K$2</formula2>
    </dataValidation>
  </dataValidations>
  <printOptions/>
  <pageMargins left="0.26" right="0.27" top="0.984251969" bottom="0.984251969" header="0.5" footer="0.5"/>
  <pageSetup horizontalDpi="300" verticalDpi="300" orientation="landscape" scale="91" r:id="rId1"/>
  <headerFooter alignWithMargins="0">
    <oddFooter>&amp;R&amp;"Arial,Italique"&amp;8&amp;P / &amp;N</oddFooter>
  </headerFooter>
</worksheet>
</file>

<file path=xl/worksheets/sheet9.xml><?xml version="1.0" encoding="utf-8"?>
<worksheet xmlns="http://schemas.openxmlformats.org/spreadsheetml/2006/main" xmlns:r="http://schemas.openxmlformats.org/officeDocument/2006/relationships">
  <dimension ref="A1:L206"/>
  <sheetViews>
    <sheetView zoomScale="85" zoomScaleNormal="85" zoomScaleSheetLayoutView="65" zoomScalePageLayoutView="0" workbookViewId="0" topLeftCell="D1">
      <selection activeCell="K37" sqref="K37"/>
    </sheetView>
  </sheetViews>
  <sheetFormatPr defaultColWidth="9.140625" defaultRowHeight="12.75"/>
  <cols>
    <col min="1" max="2" width="12.7109375" style="254" customWidth="1"/>
    <col min="3" max="4" width="29.00390625" style="254" customWidth="1"/>
    <col min="5" max="5" width="19.28125" style="254" customWidth="1"/>
    <col min="6" max="6" width="21.421875" style="254" customWidth="1"/>
    <col min="7" max="7" width="17.421875" style="254" customWidth="1"/>
    <col min="8" max="9" width="25.7109375" style="254" customWidth="1"/>
    <col min="10" max="10" width="18.28125" style="254" customWidth="1"/>
    <col min="11" max="11" width="23.421875" style="254" customWidth="1"/>
    <col min="12" max="12" width="17.7109375" style="254" customWidth="1"/>
    <col min="13" max="13" width="15.7109375" style="498" customWidth="1"/>
    <col min="14" max="16384" width="9.140625" style="498" customWidth="1"/>
  </cols>
  <sheetData>
    <row r="1" spans="1:12" ht="13.5" thickBot="1">
      <c r="A1" s="407" t="str">
        <f>IF(Identification!$B$6="EN",Languages!$A134,IF(Identification!$B$6="FR",Languages!$B134,Languages!$C134))</f>
        <v>SUMMARY:</v>
      </c>
      <c r="B1" s="415"/>
      <c r="C1" s="408"/>
      <c r="D1" s="56" t="str">
        <f>IF(Identification!$B$6="EN",Languages!$A49,IF(Identification!$B$6="FR",Languages!$B49,Languages!$C49))</f>
        <v>Declared:</v>
      </c>
      <c r="K1" s="56" t="str">
        <f>IF(Identification!$B$6="EN",Languages!$A93,IF(Identification!$B$6="FR",Languages!$B93,Languages!$C93))</f>
        <v>Ineligible:</v>
      </c>
      <c r="L1" s="56" t="str">
        <f>IF(Identification!$B$6="EN",Languages!$A57,IF(Identification!$B$6="FR",Languages!$B57,Languages!$C57))</f>
        <v>Eligible:</v>
      </c>
    </row>
    <row r="2" spans="1:12" ht="13.5" thickBot="1">
      <c r="A2" s="407" t="str">
        <f>IF(Identification!$B$6="EN",Languages!$A128,IF(Identification!$B$6="FR",Languages!$B128,Languages!$C128))</f>
        <v>Sub-contracting Costs:</v>
      </c>
      <c r="B2" s="415"/>
      <c r="C2" s="408"/>
      <c r="D2" s="51">
        <f>SUM(G7:G206)</f>
        <v>0</v>
      </c>
      <c r="I2" s="198">
        <f>Identification!B8</f>
        <v>0</v>
      </c>
      <c r="J2" s="198">
        <f>Identification!B10</f>
        <v>0</v>
      </c>
      <c r="K2" s="51">
        <f>D2-L2</f>
        <v>0</v>
      </c>
      <c r="L2" s="51">
        <f>SUM(L7:L206)</f>
        <v>0</v>
      </c>
    </row>
    <row r="3" spans="1:12" s="507" customFormat="1" ht="9" thickBot="1">
      <c r="A3" s="505"/>
      <c r="B3" s="505"/>
      <c r="C3" s="505"/>
      <c r="D3" s="505"/>
      <c r="E3" s="505"/>
      <c r="F3" s="505"/>
      <c r="G3" s="505"/>
      <c r="H3" s="505"/>
      <c r="I3" s="505"/>
      <c r="J3" s="505"/>
      <c r="K3" s="505"/>
      <c r="L3" s="505"/>
    </row>
    <row r="4" spans="1:7" ht="16.5" thickBot="1">
      <c r="A4" s="412" t="str">
        <f>IF(Identification!$B$6="EN",Languages!$A138,IF(Identification!$B$6="FR",Languages!$B138,Languages!$C138))</f>
        <v>Table J.7: Sub-contracting Costs</v>
      </c>
      <c r="B4" s="413"/>
      <c r="C4" s="413"/>
      <c r="D4" s="413"/>
      <c r="E4" s="413"/>
      <c r="F4" s="413"/>
      <c r="G4" s="414"/>
    </row>
    <row r="5" spans="1:12" s="507" customFormat="1" ht="9" thickBot="1">
      <c r="A5" s="505"/>
      <c r="B5" s="505"/>
      <c r="C5" s="505"/>
      <c r="D5" s="505"/>
      <c r="E5" s="505"/>
      <c r="F5" s="505"/>
      <c r="G5" s="505"/>
      <c r="H5" s="505"/>
      <c r="I5" s="505"/>
      <c r="J5" s="505"/>
      <c r="K5" s="505"/>
      <c r="L5" s="505"/>
    </row>
    <row r="6" spans="1:12" s="510" customFormat="1" ht="40.5" customHeight="1" thickBot="1">
      <c r="A6" s="180" t="str">
        <f>IF(Identification!$B$6="EN",Languages!$A115,IF(Identification!$B$6="FR",Languages!$B115,Languages!$C115))</f>
        <v>Partner No. (required)</v>
      </c>
      <c r="B6" s="5" t="str">
        <f>IF(Identification!$B$6="EN",Languages!$A167,IF(Identification!$B$6="FR",Languages!$B167,Languages!$C167))</f>
        <v>Invoice Reference No.</v>
      </c>
      <c r="C6" s="217" t="str">
        <f>IF(Identification!$B$6="EN",Languages!$A127,IF(Identification!$B$6="FR",Languages!$B127,Languages!$C127))</f>
        <v>Sub-contracted Activities</v>
      </c>
      <c r="D6" s="217" t="s">
        <v>3</v>
      </c>
      <c r="E6" s="42" t="str">
        <f>IF(Identification!$B$6="EN",Languages!$A126,IF(Identification!$B$6="FR",Languages!$B126,Languages!$C126))</f>
        <v>Start date of activities (dd/mm/yyyy)</v>
      </c>
      <c r="F6" s="42" t="str">
        <f>IF(Identification!$B$6="EN",Languages!$A59,IF(Identification!$B$6="FR",Languages!$B59,Languages!$C59))</f>
        <v>End date of activities (dd/mm/yyyy)</v>
      </c>
      <c r="G6" s="5" t="str">
        <f>IF(Identification!$B$6="EN",Languages!$A152,IF(Identification!$B$6="FR",Languages!$B152,Languages!$C152))</f>
        <v>TOTAL COST</v>
      </c>
      <c r="H6" s="5" t="s">
        <v>1422</v>
      </c>
      <c r="I6" s="5" t="s">
        <v>1421</v>
      </c>
      <c r="J6" s="5" t="str">
        <f>IF(Identification!$B$6="EN",Languages!$A89,IF(Identification!$B$6="FR",Languages!$B89,Languages!$C89))</f>
        <v>Ineligible (item; part-item)</v>
      </c>
      <c r="K6" s="5" t="str">
        <f>IF(Identification!$B$6="EN",Languages!$A90,IF(Identification!$B$6="FR",Languages!$B90,Languages!$C90))</f>
        <v>Ineligible Cost Date</v>
      </c>
      <c r="L6" s="217" t="str">
        <f>IF(Identification!$B$6="EN",Languages!$A54,IF(Identification!$B$6="FR",Languages!$B54,Languages!$C153))</f>
        <v>Eligible Costs</v>
      </c>
    </row>
    <row r="7" spans="1:12" s="510" customFormat="1" ht="12.75">
      <c r="A7" s="222"/>
      <c r="B7" s="248" t="s">
        <v>1208</v>
      </c>
      <c r="C7" s="215"/>
      <c r="D7" s="215"/>
      <c r="E7" s="240"/>
      <c r="F7" s="213"/>
      <c r="G7" s="250"/>
      <c r="H7" s="224"/>
      <c r="I7" s="176"/>
      <c r="J7" s="218"/>
      <c r="K7" s="219">
        <f>IF(OR($E7&lt;$I$2,$E7&gt;$J$2,$F7&lt;$I$2,$F7&gt;$J$2),$G7,0)</f>
        <v>0</v>
      </c>
      <c r="L7" s="234">
        <f>IF(G7&gt;0,G7-MAX($J7,$K7),0)</f>
        <v>0</v>
      </c>
    </row>
    <row r="8" spans="1:12" s="510" customFormat="1" ht="12.75">
      <c r="A8" s="134"/>
      <c r="B8" s="249" t="s">
        <v>1209</v>
      </c>
      <c r="C8" s="129"/>
      <c r="D8" s="129"/>
      <c r="E8" s="136"/>
      <c r="F8" s="130"/>
      <c r="G8" s="251"/>
      <c r="H8" s="225"/>
      <c r="I8" s="177"/>
      <c r="J8" s="132"/>
      <c r="K8" s="133">
        <f aca="true" t="shared" si="0" ref="K8:K71">IF(OR($E8&lt;$I$2,$E8&gt;$J$2,$F8&lt;$I$2,$F8&gt;$J$2),$G8,0)</f>
        <v>0</v>
      </c>
      <c r="L8" s="229">
        <f aca="true" t="shared" si="1" ref="L8:L71">IF(G8&gt;0,G8-MAX($J8,$K8),0)</f>
        <v>0</v>
      </c>
    </row>
    <row r="9" spans="1:12" s="510" customFormat="1" ht="12.75">
      <c r="A9" s="134"/>
      <c r="B9" s="249" t="s">
        <v>1210</v>
      </c>
      <c r="C9" s="129"/>
      <c r="D9" s="129"/>
      <c r="E9" s="136"/>
      <c r="F9" s="130"/>
      <c r="G9" s="251"/>
      <c r="H9" s="225"/>
      <c r="I9" s="177"/>
      <c r="J9" s="132"/>
      <c r="K9" s="133">
        <f t="shared" si="0"/>
        <v>0</v>
      </c>
      <c r="L9" s="229">
        <f t="shared" si="1"/>
        <v>0</v>
      </c>
    </row>
    <row r="10" spans="1:12" s="510" customFormat="1" ht="12.75">
      <c r="A10" s="134"/>
      <c r="B10" s="249" t="s">
        <v>1211</v>
      </c>
      <c r="C10" s="129"/>
      <c r="D10" s="129"/>
      <c r="E10" s="136"/>
      <c r="F10" s="130"/>
      <c r="G10" s="251"/>
      <c r="H10" s="225"/>
      <c r="I10" s="177"/>
      <c r="J10" s="132"/>
      <c r="K10" s="133">
        <f t="shared" si="0"/>
        <v>0</v>
      </c>
      <c r="L10" s="229">
        <f t="shared" si="1"/>
        <v>0</v>
      </c>
    </row>
    <row r="11" spans="1:12" s="510" customFormat="1" ht="12.75">
      <c r="A11" s="134"/>
      <c r="B11" s="249" t="s">
        <v>1212</v>
      </c>
      <c r="C11" s="129"/>
      <c r="D11" s="129"/>
      <c r="E11" s="136"/>
      <c r="F11" s="130"/>
      <c r="G11" s="251"/>
      <c r="H11" s="225"/>
      <c r="I11" s="177"/>
      <c r="J11" s="132"/>
      <c r="K11" s="133">
        <f t="shared" si="0"/>
        <v>0</v>
      </c>
      <c r="L11" s="229">
        <f t="shared" si="1"/>
        <v>0</v>
      </c>
    </row>
    <row r="12" spans="1:12" s="510" customFormat="1" ht="12.75">
      <c r="A12" s="134"/>
      <c r="B12" s="249" t="s">
        <v>1213</v>
      </c>
      <c r="C12" s="129"/>
      <c r="D12" s="129"/>
      <c r="E12" s="136"/>
      <c r="F12" s="130"/>
      <c r="G12" s="251"/>
      <c r="H12" s="225"/>
      <c r="I12" s="177"/>
      <c r="J12" s="132"/>
      <c r="K12" s="133">
        <f t="shared" si="0"/>
        <v>0</v>
      </c>
      <c r="L12" s="229">
        <f t="shared" si="1"/>
        <v>0</v>
      </c>
    </row>
    <row r="13" spans="1:12" s="510" customFormat="1" ht="12.75">
      <c r="A13" s="134"/>
      <c r="B13" s="249" t="s">
        <v>1214</v>
      </c>
      <c r="C13" s="129"/>
      <c r="D13" s="129"/>
      <c r="E13" s="136"/>
      <c r="F13" s="130"/>
      <c r="G13" s="251"/>
      <c r="H13" s="225"/>
      <c r="I13" s="177"/>
      <c r="J13" s="132"/>
      <c r="K13" s="133">
        <f t="shared" si="0"/>
        <v>0</v>
      </c>
      <c r="L13" s="229">
        <f t="shared" si="1"/>
        <v>0</v>
      </c>
    </row>
    <row r="14" spans="1:12" s="510" customFormat="1" ht="12.75">
      <c r="A14" s="134"/>
      <c r="B14" s="249" t="s">
        <v>1215</v>
      </c>
      <c r="C14" s="129"/>
      <c r="D14" s="129"/>
      <c r="E14" s="136"/>
      <c r="F14" s="130"/>
      <c r="G14" s="251"/>
      <c r="H14" s="225"/>
      <c r="I14" s="177"/>
      <c r="J14" s="132"/>
      <c r="K14" s="133">
        <f t="shared" si="0"/>
        <v>0</v>
      </c>
      <c r="L14" s="229">
        <f t="shared" si="1"/>
        <v>0</v>
      </c>
    </row>
    <row r="15" spans="1:12" s="510" customFormat="1" ht="12.75">
      <c r="A15" s="134"/>
      <c r="B15" s="249" t="s">
        <v>1216</v>
      </c>
      <c r="C15" s="129"/>
      <c r="D15" s="129"/>
      <c r="E15" s="136"/>
      <c r="F15" s="130"/>
      <c r="G15" s="251"/>
      <c r="H15" s="225"/>
      <c r="I15" s="177"/>
      <c r="J15" s="132"/>
      <c r="K15" s="133">
        <f t="shared" si="0"/>
        <v>0</v>
      </c>
      <c r="L15" s="229">
        <f t="shared" si="1"/>
        <v>0</v>
      </c>
    </row>
    <row r="16" spans="1:12" s="510" customFormat="1" ht="12.75">
      <c r="A16" s="134"/>
      <c r="B16" s="249" t="s">
        <v>1217</v>
      </c>
      <c r="C16" s="129"/>
      <c r="D16" s="129"/>
      <c r="E16" s="136"/>
      <c r="F16" s="130"/>
      <c r="G16" s="251"/>
      <c r="H16" s="225"/>
      <c r="I16" s="177"/>
      <c r="J16" s="132"/>
      <c r="K16" s="133">
        <f t="shared" si="0"/>
        <v>0</v>
      </c>
      <c r="L16" s="229">
        <f t="shared" si="1"/>
        <v>0</v>
      </c>
    </row>
    <row r="17" spans="1:12" s="510" customFormat="1" ht="12.75">
      <c r="A17" s="134"/>
      <c r="B17" s="249" t="s">
        <v>1218</v>
      </c>
      <c r="C17" s="129"/>
      <c r="D17" s="129"/>
      <c r="E17" s="136"/>
      <c r="F17" s="130"/>
      <c r="G17" s="251"/>
      <c r="H17" s="225"/>
      <c r="I17" s="177"/>
      <c r="J17" s="132"/>
      <c r="K17" s="133">
        <f t="shared" si="0"/>
        <v>0</v>
      </c>
      <c r="L17" s="229">
        <f t="shared" si="1"/>
        <v>0</v>
      </c>
    </row>
    <row r="18" spans="1:12" s="510" customFormat="1" ht="12.75">
      <c r="A18" s="134"/>
      <c r="B18" s="249" t="s">
        <v>1219</v>
      </c>
      <c r="C18" s="129"/>
      <c r="D18" s="129"/>
      <c r="E18" s="136"/>
      <c r="F18" s="130"/>
      <c r="G18" s="251"/>
      <c r="H18" s="225"/>
      <c r="I18" s="177"/>
      <c r="J18" s="132"/>
      <c r="K18" s="133">
        <f t="shared" si="0"/>
        <v>0</v>
      </c>
      <c r="L18" s="229">
        <f t="shared" si="1"/>
        <v>0</v>
      </c>
    </row>
    <row r="19" spans="1:12" s="510" customFormat="1" ht="12.75">
      <c r="A19" s="134"/>
      <c r="B19" s="249" t="s">
        <v>1220</v>
      </c>
      <c r="C19" s="129"/>
      <c r="D19" s="129"/>
      <c r="E19" s="136"/>
      <c r="F19" s="130"/>
      <c r="G19" s="251"/>
      <c r="H19" s="225"/>
      <c r="I19" s="177"/>
      <c r="J19" s="132"/>
      <c r="K19" s="133">
        <f t="shared" si="0"/>
        <v>0</v>
      </c>
      <c r="L19" s="229">
        <f t="shared" si="1"/>
        <v>0</v>
      </c>
    </row>
    <row r="20" spans="1:12" s="510" customFormat="1" ht="12.75">
      <c r="A20" s="134"/>
      <c r="B20" s="249" t="s">
        <v>1221</v>
      </c>
      <c r="C20" s="129"/>
      <c r="D20" s="129"/>
      <c r="E20" s="136"/>
      <c r="F20" s="130"/>
      <c r="G20" s="251"/>
      <c r="H20" s="225"/>
      <c r="I20" s="177"/>
      <c r="J20" s="132"/>
      <c r="K20" s="133">
        <f t="shared" si="0"/>
        <v>0</v>
      </c>
      <c r="L20" s="229">
        <f t="shared" si="1"/>
        <v>0</v>
      </c>
    </row>
    <row r="21" spans="1:12" s="510" customFormat="1" ht="12.75">
      <c r="A21" s="134"/>
      <c r="B21" s="249" t="s">
        <v>1222</v>
      </c>
      <c r="C21" s="129"/>
      <c r="D21" s="129"/>
      <c r="E21" s="136"/>
      <c r="F21" s="130"/>
      <c r="G21" s="251"/>
      <c r="H21" s="225"/>
      <c r="I21" s="177"/>
      <c r="J21" s="132"/>
      <c r="K21" s="133">
        <f t="shared" si="0"/>
        <v>0</v>
      </c>
      <c r="L21" s="229">
        <f t="shared" si="1"/>
        <v>0</v>
      </c>
    </row>
    <row r="22" spans="1:12" s="510" customFormat="1" ht="12.75">
      <c r="A22" s="134"/>
      <c r="B22" s="249" t="s">
        <v>1223</v>
      </c>
      <c r="C22" s="129"/>
      <c r="D22" s="129"/>
      <c r="E22" s="136"/>
      <c r="F22" s="130"/>
      <c r="G22" s="251"/>
      <c r="H22" s="225"/>
      <c r="I22" s="177"/>
      <c r="J22" s="132"/>
      <c r="K22" s="133">
        <f t="shared" si="0"/>
        <v>0</v>
      </c>
      <c r="L22" s="229">
        <f t="shared" si="1"/>
        <v>0</v>
      </c>
    </row>
    <row r="23" spans="1:12" s="510" customFormat="1" ht="12.75">
      <c r="A23" s="134"/>
      <c r="B23" s="249" t="s">
        <v>1224</v>
      </c>
      <c r="C23" s="129"/>
      <c r="D23" s="129"/>
      <c r="E23" s="136"/>
      <c r="F23" s="130"/>
      <c r="G23" s="251"/>
      <c r="H23" s="225"/>
      <c r="I23" s="177"/>
      <c r="J23" s="132"/>
      <c r="K23" s="133">
        <f t="shared" si="0"/>
        <v>0</v>
      </c>
      <c r="L23" s="229">
        <f t="shared" si="1"/>
        <v>0</v>
      </c>
    </row>
    <row r="24" spans="1:12" s="510" customFormat="1" ht="12.75">
      <c r="A24" s="134"/>
      <c r="B24" s="249" t="s">
        <v>1225</v>
      </c>
      <c r="C24" s="129"/>
      <c r="D24" s="129"/>
      <c r="E24" s="136"/>
      <c r="F24" s="130"/>
      <c r="G24" s="251"/>
      <c r="H24" s="225"/>
      <c r="I24" s="177"/>
      <c r="J24" s="132"/>
      <c r="K24" s="133">
        <f t="shared" si="0"/>
        <v>0</v>
      </c>
      <c r="L24" s="229">
        <f t="shared" si="1"/>
        <v>0</v>
      </c>
    </row>
    <row r="25" spans="1:12" s="510" customFormat="1" ht="12.75">
      <c r="A25" s="134"/>
      <c r="B25" s="249" t="s">
        <v>1226</v>
      </c>
      <c r="C25" s="129"/>
      <c r="D25" s="129"/>
      <c r="E25" s="136"/>
      <c r="F25" s="130"/>
      <c r="G25" s="251"/>
      <c r="H25" s="225"/>
      <c r="I25" s="177"/>
      <c r="J25" s="132"/>
      <c r="K25" s="133">
        <f t="shared" si="0"/>
        <v>0</v>
      </c>
      <c r="L25" s="229">
        <f t="shared" si="1"/>
        <v>0</v>
      </c>
    </row>
    <row r="26" spans="1:12" s="510" customFormat="1" ht="12.75">
      <c r="A26" s="134"/>
      <c r="B26" s="249" t="s">
        <v>1227</v>
      </c>
      <c r="C26" s="129"/>
      <c r="D26" s="129"/>
      <c r="E26" s="136"/>
      <c r="F26" s="130"/>
      <c r="G26" s="251"/>
      <c r="H26" s="225"/>
      <c r="I26" s="177"/>
      <c r="J26" s="132"/>
      <c r="K26" s="133">
        <f t="shared" si="0"/>
        <v>0</v>
      </c>
      <c r="L26" s="229">
        <f t="shared" si="1"/>
        <v>0</v>
      </c>
    </row>
    <row r="27" spans="1:12" s="510" customFormat="1" ht="12.75">
      <c r="A27" s="134"/>
      <c r="B27" s="249" t="s">
        <v>1228</v>
      </c>
      <c r="C27" s="129"/>
      <c r="D27" s="129"/>
      <c r="E27" s="136"/>
      <c r="F27" s="130"/>
      <c r="G27" s="251"/>
      <c r="H27" s="225"/>
      <c r="I27" s="177"/>
      <c r="J27" s="132"/>
      <c r="K27" s="133">
        <f t="shared" si="0"/>
        <v>0</v>
      </c>
      <c r="L27" s="229">
        <f t="shared" si="1"/>
        <v>0</v>
      </c>
    </row>
    <row r="28" spans="1:12" s="510" customFormat="1" ht="12.75">
      <c r="A28" s="134"/>
      <c r="B28" s="249" t="s">
        <v>1229</v>
      </c>
      <c r="C28" s="129"/>
      <c r="D28" s="129"/>
      <c r="E28" s="136"/>
      <c r="F28" s="130"/>
      <c r="G28" s="251"/>
      <c r="H28" s="225"/>
      <c r="I28" s="177"/>
      <c r="J28" s="132"/>
      <c r="K28" s="133">
        <f t="shared" si="0"/>
        <v>0</v>
      </c>
      <c r="L28" s="229">
        <f t="shared" si="1"/>
        <v>0</v>
      </c>
    </row>
    <row r="29" spans="1:12" s="510" customFormat="1" ht="12.75">
      <c r="A29" s="134"/>
      <c r="B29" s="249" t="s">
        <v>1230</v>
      </c>
      <c r="C29" s="129"/>
      <c r="D29" s="129"/>
      <c r="E29" s="136"/>
      <c r="F29" s="130"/>
      <c r="G29" s="251"/>
      <c r="H29" s="225"/>
      <c r="I29" s="177"/>
      <c r="J29" s="132"/>
      <c r="K29" s="133">
        <f t="shared" si="0"/>
        <v>0</v>
      </c>
      <c r="L29" s="229">
        <f t="shared" si="1"/>
        <v>0</v>
      </c>
    </row>
    <row r="30" spans="1:12" s="510" customFormat="1" ht="12.75">
      <c r="A30" s="134"/>
      <c r="B30" s="249" t="s">
        <v>1231</v>
      </c>
      <c r="C30" s="129"/>
      <c r="D30" s="129"/>
      <c r="E30" s="136"/>
      <c r="F30" s="130"/>
      <c r="G30" s="251"/>
      <c r="H30" s="225"/>
      <c r="I30" s="177"/>
      <c r="J30" s="132"/>
      <c r="K30" s="133">
        <f t="shared" si="0"/>
        <v>0</v>
      </c>
      <c r="L30" s="229">
        <f t="shared" si="1"/>
        <v>0</v>
      </c>
    </row>
    <row r="31" spans="1:12" s="510" customFormat="1" ht="12.75">
      <c r="A31" s="134"/>
      <c r="B31" s="249" t="s">
        <v>1232</v>
      </c>
      <c r="C31" s="129"/>
      <c r="D31" s="129"/>
      <c r="E31" s="136"/>
      <c r="F31" s="130"/>
      <c r="G31" s="251"/>
      <c r="H31" s="225"/>
      <c r="I31" s="177"/>
      <c r="J31" s="132"/>
      <c r="K31" s="133">
        <f t="shared" si="0"/>
        <v>0</v>
      </c>
      <c r="L31" s="229">
        <f t="shared" si="1"/>
        <v>0</v>
      </c>
    </row>
    <row r="32" spans="1:12" s="510" customFormat="1" ht="12.75">
      <c r="A32" s="134"/>
      <c r="B32" s="249" t="s">
        <v>1233</v>
      </c>
      <c r="C32" s="129"/>
      <c r="D32" s="129"/>
      <c r="E32" s="136"/>
      <c r="F32" s="130"/>
      <c r="G32" s="251"/>
      <c r="H32" s="225"/>
      <c r="I32" s="177"/>
      <c r="J32" s="132"/>
      <c r="K32" s="133">
        <f t="shared" si="0"/>
        <v>0</v>
      </c>
      <c r="L32" s="229">
        <f t="shared" si="1"/>
        <v>0</v>
      </c>
    </row>
    <row r="33" spans="1:12" s="510" customFormat="1" ht="12.75">
      <c r="A33" s="134"/>
      <c r="B33" s="249" t="s">
        <v>1234</v>
      </c>
      <c r="C33" s="129"/>
      <c r="D33" s="129"/>
      <c r="E33" s="136"/>
      <c r="F33" s="130"/>
      <c r="G33" s="251"/>
      <c r="H33" s="225"/>
      <c r="I33" s="177"/>
      <c r="J33" s="132"/>
      <c r="K33" s="133">
        <f t="shared" si="0"/>
        <v>0</v>
      </c>
      <c r="L33" s="229">
        <f t="shared" si="1"/>
        <v>0</v>
      </c>
    </row>
    <row r="34" spans="1:12" s="510" customFormat="1" ht="12.75">
      <c r="A34" s="134"/>
      <c r="B34" s="249" t="s">
        <v>1235</v>
      </c>
      <c r="C34" s="129"/>
      <c r="D34" s="129"/>
      <c r="E34" s="136"/>
      <c r="F34" s="130"/>
      <c r="G34" s="251"/>
      <c r="H34" s="225"/>
      <c r="I34" s="177"/>
      <c r="J34" s="132"/>
      <c r="K34" s="133">
        <f t="shared" si="0"/>
        <v>0</v>
      </c>
      <c r="L34" s="229">
        <f t="shared" si="1"/>
        <v>0</v>
      </c>
    </row>
    <row r="35" spans="1:12" s="510" customFormat="1" ht="12.75">
      <c r="A35" s="134"/>
      <c r="B35" s="249" t="s">
        <v>1236</v>
      </c>
      <c r="C35" s="129"/>
      <c r="D35" s="129"/>
      <c r="E35" s="136"/>
      <c r="F35" s="130"/>
      <c r="G35" s="251"/>
      <c r="H35" s="225"/>
      <c r="I35" s="177"/>
      <c r="J35" s="132"/>
      <c r="K35" s="133">
        <f t="shared" si="0"/>
        <v>0</v>
      </c>
      <c r="L35" s="229">
        <f t="shared" si="1"/>
        <v>0</v>
      </c>
    </row>
    <row r="36" spans="1:12" s="510" customFormat="1" ht="12.75">
      <c r="A36" s="134"/>
      <c r="B36" s="249" t="s">
        <v>1237</v>
      </c>
      <c r="C36" s="129"/>
      <c r="D36" s="129"/>
      <c r="E36" s="136"/>
      <c r="F36" s="130"/>
      <c r="G36" s="251"/>
      <c r="H36" s="225"/>
      <c r="I36" s="177"/>
      <c r="J36" s="132"/>
      <c r="K36" s="133">
        <f t="shared" si="0"/>
        <v>0</v>
      </c>
      <c r="L36" s="229">
        <f t="shared" si="1"/>
        <v>0</v>
      </c>
    </row>
    <row r="37" spans="1:12" s="510" customFormat="1" ht="12.75">
      <c r="A37" s="134"/>
      <c r="B37" s="249" t="s">
        <v>1238</v>
      </c>
      <c r="C37" s="129"/>
      <c r="D37" s="129"/>
      <c r="E37" s="136"/>
      <c r="F37" s="130"/>
      <c r="G37" s="251"/>
      <c r="H37" s="225"/>
      <c r="I37" s="177"/>
      <c r="J37" s="132"/>
      <c r="K37" s="133">
        <f t="shared" si="0"/>
        <v>0</v>
      </c>
      <c r="L37" s="229">
        <f t="shared" si="1"/>
        <v>0</v>
      </c>
    </row>
    <row r="38" spans="1:12" s="510" customFormat="1" ht="12.75">
      <c r="A38" s="134"/>
      <c r="B38" s="249" t="s">
        <v>1239</v>
      </c>
      <c r="C38" s="129"/>
      <c r="D38" s="129"/>
      <c r="E38" s="136"/>
      <c r="F38" s="130"/>
      <c r="G38" s="251"/>
      <c r="H38" s="225"/>
      <c r="I38" s="177"/>
      <c r="J38" s="132"/>
      <c r="K38" s="133">
        <f t="shared" si="0"/>
        <v>0</v>
      </c>
      <c r="L38" s="229">
        <f t="shared" si="1"/>
        <v>0</v>
      </c>
    </row>
    <row r="39" spans="1:12" s="510" customFormat="1" ht="12.75">
      <c r="A39" s="134"/>
      <c r="B39" s="249" t="s">
        <v>1240</v>
      </c>
      <c r="C39" s="129"/>
      <c r="D39" s="129"/>
      <c r="E39" s="136"/>
      <c r="F39" s="130"/>
      <c r="G39" s="251"/>
      <c r="H39" s="225"/>
      <c r="I39" s="177"/>
      <c r="J39" s="132"/>
      <c r="K39" s="133">
        <f t="shared" si="0"/>
        <v>0</v>
      </c>
      <c r="L39" s="229">
        <f t="shared" si="1"/>
        <v>0</v>
      </c>
    </row>
    <row r="40" spans="1:12" s="510" customFormat="1" ht="12.75">
      <c r="A40" s="134"/>
      <c r="B40" s="249" t="s">
        <v>1241</v>
      </c>
      <c r="C40" s="129"/>
      <c r="D40" s="129"/>
      <c r="E40" s="136"/>
      <c r="F40" s="130"/>
      <c r="G40" s="251"/>
      <c r="H40" s="225"/>
      <c r="I40" s="177"/>
      <c r="J40" s="132"/>
      <c r="K40" s="133">
        <f t="shared" si="0"/>
        <v>0</v>
      </c>
      <c r="L40" s="229">
        <f t="shared" si="1"/>
        <v>0</v>
      </c>
    </row>
    <row r="41" spans="1:12" s="510" customFormat="1" ht="12.75">
      <c r="A41" s="134"/>
      <c r="B41" s="249" t="s">
        <v>1242</v>
      </c>
      <c r="C41" s="129"/>
      <c r="D41" s="129"/>
      <c r="E41" s="136"/>
      <c r="F41" s="130"/>
      <c r="G41" s="251"/>
      <c r="H41" s="225"/>
      <c r="I41" s="177"/>
      <c r="J41" s="132"/>
      <c r="K41" s="133">
        <f t="shared" si="0"/>
        <v>0</v>
      </c>
      <c r="L41" s="229">
        <f t="shared" si="1"/>
        <v>0</v>
      </c>
    </row>
    <row r="42" spans="1:12" s="510" customFormat="1" ht="12.75">
      <c r="A42" s="134"/>
      <c r="B42" s="249" t="s">
        <v>1243</v>
      </c>
      <c r="C42" s="129"/>
      <c r="D42" s="129"/>
      <c r="E42" s="136"/>
      <c r="F42" s="130"/>
      <c r="G42" s="251"/>
      <c r="H42" s="225"/>
      <c r="I42" s="177"/>
      <c r="J42" s="132"/>
      <c r="K42" s="133">
        <f t="shared" si="0"/>
        <v>0</v>
      </c>
      <c r="L42" s="229">
        <f t="shared" si="1"/>
        <v>0</v>
      </c>
    </row>
    <row r="43" spans="1:12" s="510" customFormat="1" ht="12.75">
      <c r="A43" s="134"/>
      <c r="B43" s="249" t="s">
        <v>1244</v>
      </c>
      <c r="C43" s="129"/>
      <c r="D43" s="129"/>
      <c r="E43" s="136"/>
      <c r="F43" s="130"/>
      <c r="G43" s="251"/>
      <c r="H43" s="225"/>
      <c r="I43" s="177"/>
      <c r="J43" s="132"/>
      <c r="K43" s="133">
        <f t="shared" si="0"/>
        <v>0</v>
      </c>
      <c r="L43" s="229">
        <f t="shared" si="1"/>
        <v>0</v>
      </c>
    </row>
    <row r="44" spans="1:12" s="510" customFormat="1" ht="12.75">
      <c r="A44" s="134"/>
      <c r="B44" s="249" t="s">
        <v>1245</v>
      </c>
      <c r="C44" s="129"/>
      <c r="D44" s="129"/>
      <c r="E44" s="136"/>
      <c r="F44" s="130"/>
      <c r="G44" s="251"/>
      <c r="H44" s="225"/>
      <c r="I44" s="177"/>
      <c r="J44" s="132"/>
      <c r="K44" s="133">
        <f t="shared" si="0"/>
        <v>0</v>
      </c>
      <c r="L44" s="229">
        <f t="shared" si="1"/>
        <v>0</v>
      </c>
    </row>
    <row r="45" spans="1:12" s="510" customFormat="1" ht="12.75">
      <c r="A45" s="134"/>
      <c r="B45" s="249" t="s">
        <v>1246</v>
      </c>
      <c r="C45" s="129"/>
      <c r="D45" s="129"/>
      <c r="E45" s="136"/>
      <c r="F45" s="130"/>
      <c r="G45" s="251"/>
      <c r="H45" s="225"/>
      <c r="I45" s="177"/>
      <c r="J45" s="132"/>
      <c r="K45" s="133">
        <f t="shared" si="0"/>
        <v>0</v>
      </c>
      <c r="L45" s="229">
        <f t="shared" si="1"/>
        <v>0</v>
      </c>
    </row>
    <row r="46" spans="1:12" s="510" customFormat="1" ht="12.75">
      <c r="A46" s="134"/>
      <c r="B46" s="249" t="s">
        <v>1247</v>
      </c>
      <c r="C46" s="129"/>
      <c r="D46" s="129"/>
      <c r="E46" s="136"/>
      <c r="F46" s="130"/>
      <c r="G46" s="251"/>
      <c r="H46" s="225"/>
      <c r="I46" s="177"/>
      <c r="J46" s="132"/>
      <c r="K46" s="133">
        <f t="shared" si="0"/>
        <v>0</v>
      </c>
      <c r="L46" s="229">
        <f t="shared" si="1"/>
        <v>0</v>
      </c>
    </row>
    <row r="47" spans="1:12" s="510" customFormat="1" ht="12.75">
      <c r="A47" s="134"/>
      <c r="B47" s="249" t="s">
        <v>1248</v>
      </c>
      <c r="C47" s="129"/>
      <c r="D47" s="129"/>
      <c r="E47" s="136"/>
      <c r="F47" s="130"/>
      <c r="G47" s="251"/>
      <c r="H47" s="225"/>
      <c r="I47" s="177"/>
      <c r="J47" s="132"/>
      <c r="K47" s="133">
        <f t="shared" si="0"/>
        <v>0</v>
      </c>
      <c r="L47" s="229">
        <f t="shared" si="1"/>
        <v>0</v>
      </c>
    </row>
    <row r="48" spans="1:12" s="510" customFormat="1" ht="12.75">
      <c r="A48" s="134"/>
      <c r="B48" s="249" t="s">
        <v>1249</v>
      </c>
      <c r="C48" s="129"/>
      <c r="D48" s="129"/>
      <c r="E48" s="136"/>
      <c r="F48" s="130"/>
      <c r="G48" s="251"/>
      <c r="H48" s="225"/>
      <c r="I48" s="177"/>
      <c r="J48" s="132"/>
      <c r="K48" s="133">
        <f t="shared" si="0"/>
        <v>0</v>
      </c>
      <c r="L48" s="229">
        <f t="shared" si="1"/>
        <v>0</v>
      </c>
    </row>
    <row r="49" spans="1:12" s="510" customFormat="1" ht="12.75">
      <c r="A49" s="134"/>
      <c r="B49" s="249" t="s">
        <v>1250</v>
      </c>
      <c r="C49" s="129"/>
      <c r="D49" s="129"/>
      <c r="E49" s="136"/>
      <c r="F49" s="130"/>
      <c r="G49" s="251"/>
      <c r="H49" s="225"/>
      <c r="I49" s="177"/>
      <c r="J49" s="132"/>
      <c r="K49" s="133">
        <f t="shared" si="0"/>
        <v>0</v>
      </c>
      <c r="L49" s="229">
        <f t="shared" si="1"/>
        <v>0</v>
      </c>
    </row>
    <row r="50" spans="1:12" s="510" customFormat="1" ht="12.75">
      <c r="A50" s="134"/>
      <c r="B50" s="249" t="s">
        <v>1251</v>
      </c>
      <c r="C50" s="129"/>
      <c r="D50" s="129"/>
      <c r="E50" s="136"/>
      <c r="F50" s="130"/>
      <c r="G50" s="251"/>
      <c r="H50" s="225"/>
      <c r="I50" s="177"/>
      <c r="J50" s="132"/>
      <c r="K50" s="133">
        <f t="shared" si="0"/>
        <v>0</v>
      </c>
      <c r="L50" s="229">
        <f t="shared" si="1"/>
        <v>0</v>
      </c>
    </row>
    <row r="51" spans="1:12" s="510" customFormat="1" ht="12.75">
      <c r="A51" s="134"/>
      <c r="B51" s="249" t="s">
        <v>1252</v>
      </c>
      <c r="C51" s="129"/>
      <c r="D51" s="129"/>
      <c r="E51" s="136"/>
      <c r="F51" s="130"/>
      <c r="G51" s="251"/>
      <c r="H51" s="225"/>
      <c r="I51" s="177"/>
      <c r="J51" s="132"/>
      <c r="K51" s="133">
        <f t="shared" si="0"/>
        <v>0</v>
      </c>
      <c r="L51" s="229">
        <f t="shared" si="1"/>
        <v>0</v>
      </c>
    </row>
    <row r="52" spans="1:12" s="510" customFormat="1" ht="12.75">
      <c r="A52" s="134"/>
      <c r="B52" s="249" t="s">
        <v>1253</v>
      </c>
      <c r="C52" s="129"/>
      <c r="D52" s="129"/>
      <c r="E52" s="136"/>
      <c r="F52" s="130"/>
      <c r="G52" s="251"/>
      <c r="H52" s="225"/>
      <c r="I52" s="177"/>
      <c r="J52" s="132"/>
      <c r="K52" s="133">
        <f t="shared" si="0"/>
        <v>0</v>
      </c>
      <c r="L52" s="229">
        <f t="shared" si="1"/>
        <v>0</v>
      </c>
    </row>
    <row r="53" spans="1:12" s="510" customFormat="1" ht="12.75">
      <c r="A53" s="134"/>
      <c r="B53" s="249" t="s">
        <v>1254</v>
      </c>
      <c r="C53" s="129"/>
      <c r="D53" s="129"/>
      <c r="E53" s="136"/>
      <c r="F53" s="130"/>
      <c r="G53" s="251"/>
      <c r="H53" s="225"/>
      <c r="I53" s="177"/>
      <c r="J53" s="132"/>
      <c r="K53" s="133">
        <f t="shared" si="0"/>
        <v>0</v>
      </c>
      <c r="L53" s="229">
        <f t="shared" si="1"/>
        <v>0</v>
      </c>
    </row>
    <row r="54" spans="1:12" s="510" customFormat="1" ht="12.75">
      <c r="A54" s="134"/>
      <c r="B54" s="249" t="s">
        <v>1255</v>
      </c>
      <c r="C54" s="129"/>
      <c r="D54" s="129"/>
      <c r="E54" s="136"/>
      <c r="F54" s="130"/>
      <c r="G54" s="251"/>
      <c r="H54" s="225"/>
      <c r="I54" s="177"/>
      <c r="J54" s="132"/>
      <c r="K54" s="133">
        <f t="shared" si="0"/>
        <v>0</v>
      </c>
      <c r="L54" s="229">
        <f t="shared" si="1"/>
        <v>0</v>
      </c>
    </row>
    <row r="55" spans="1:12" s="510" customFormat="1" ht="12.75">
      <c r="A55" s="134"/>
      <c r="B55" s="249" t="s">
        <v>1256</v>
      </c>
      <c r="C55" s="129"/>
      <c r="D55" s="129"/>
      <c r="E55" s="136"/>
      <c r="F55" s="130"/>
      <c r="G55" s="251"/>
      <c r="H55" s="225"/>
      <c r="I55" s="177"/>
      <c r="J55" s="132"/>
      <c r="K55" s="133">
        <f t="shared" si="0"/>
        <v>0</v>
      </c>
      <c r="L55" s="229">
        <f t="shared" si="1"/>
        <v>0</v>
      </c>
    </row>
    <row r="56" spans="1:12" s="510" customFormat="1" ht="12.75">
      <c r="A56" s="134"/>
      <c r="B56" s="249" t="s">
        <v>1257</v>
      </c>
      <c r="C56" s="129"/>
      <c r="D56" s="129"/>
      <c r="E56" s="136"/>
      <c r="F56" s="130"/>
      <c r="G56" s="251"/>
      <c r="H56" s="225"/>
      <c r="I56" s="177"/>
      <c r="J56" s="132"/>
      <c r="K56" s="133">
        <f t="shared" si="0"/>
        <v>0</v>
      </c>
      <c r="L56" s="229">
        <f t="shared" si="1"/>
        <v>0</v>
      </c>
    </row>
    <row r="57" spans="1:12" s="510" customFormat="1" ht="12.75">
      <c r="A57" s="134"/>
      <c r="B57" s="249" t="s">
        <v>1258</v>
      </c>
      <c r="C57" s="129"/>
      <c r="D57" s="129"/>
      <c r="E57" s="136"/>
      <c r="F57" s="130"/>
      <c r="G57" s="251"/>
      <c r="H57" s="225"/>
      <c r="I57" s="177"/>
      <c r="J57" s="132"/>
      <c r="K57" s="133">
        <f t="shared" si="0"/>
        <v>0</v>
      </c>
      <c r="L57" s="229">
        <f t="shared" si="1"/>
        <v>0</v>
      </c>
    </row>
    <row r="58" spans="1:12" s="510" customFormat="1" ht="12.75">
      <c r="A58" s="134"/>
      <c r="B58" s="249" t="s">
        <v>1259</v>
      </c>
      <c r="C58" s="129"/>
      <c r="D58" s="129"/>
      <c r="E58" s="136"/>
      <c r="F58" s="130"/>
      <c r="G58" s="251"/>
      <c r="H58" s="225"/>
      <c r="I58" s="177"/>
      <c r="J58" s="132"/>
      <c r="K58" s="133">
        <f t="shared" si="0"/>
        <v>0</v>
      </c>
      <c r="L58" s="229">
        <f t="shared" si="1"/>
        <v>0</v>
      </c>
    </row>
    <row r="59" spans="1:12" s="510" customFormat="1" ht="12.75">
      <c r="A59" s="134"/>
      <c r="B59" s="249" t="s">
        <v>1260</v>
      </c>
      <c r="C59" s="129"/>
      <c r="D59" s="129"/>
      <c r="E59" s="136"/>
      <c r="F59" s="130"/>
      <c r="G59" s="251"/>
      <c r="H59" s="225"/>
      <c r="I59" s="177"/>
      <c r="J59" s="132"/>
      <c r="K59" s="133">
        <f t="shared" si="0"/>
        <v>0</v>
      </c>
      <c r="L59" s="229">
        <f t="shared" si="1"/>
        <v>0</v>
      </c>
    </row>
    <row r="60" spans="1:12" s="510" customFormat="1" ht="12.75">
      <c r="A60" s="134"/>
      <c r="B60" s="249" t="s">
        <v>1261</v>
      </c>
      <c r="C60" s="129"/>
      <c r="D60" s="129"/>
      <c r="E60" s="136"/>
      <c r="F60" s="130"/>
      <c r="G60" s="251"/>
      <c r="H60" s="225"/>
      <c r="I60" s="177"/>
      <c r="J60" s="132"/>
      <c r="K60" s="133">
        <f t="shared" si="0"/>
        <v>0</v>
      </c>
      <c r="L60" s="229">
        <f t="shared" si="1"/>
        <v>0</v>
      </c>
    </row>
    <row r="61" spans="1:12" s="510" customFormat="1" ht="12.75">
      <c r="A61" s="134"/>
      <c r="B61" s="249" t="s">
        <v>1262</v>
      </c>
      <c r="C61" s="129"/>
      <c r="D61" s="129"/>
      <c r="E61" s="136"/>
      <c r="F61" s="130"/>
      <c r="G61" s="251"/>
      <c r="H61" s="225"/>
      <c r="I61" s="177"/>
      <c r="J61" s="132"/>
      <c r="K61" s="133">
        <f t="shared" si="0"/>
        <v>0</v>
      </c>
      <c r="L61" s="229">
        <f t="shared" si="1"/>
        <v>0</v>
      </c>
    </row>
    <row r="62" spans="1:12" s="510" customFormat="1" ht="12.75">
      <c r="A62" s="134"/>
      <c r="B62" s="249" t="s">
        <v>1263</v>
      </c>
      <c r="C62" s="129"/>
      <c r="D62" s="129"/>
      <c r="E62" s="136"/>
      <c r="F62" s="130"/>
      <c r="G62" s="251"/>
      <c r="H62" s="225"/>
      <c r="I62" s="177"/>
      <c r="J62" s="132"/>
      <c r="K62" s="133">
        <f t="shared" si="0"/>
        <v>0</v>
      </c>
      <c r="L62" s="229">
        <f t="shared" si="1"/>
        <v>0</v>
      </c>
    </row>
    <row r="63" spans="1:12" s="510" customFormat="1" ht="12.75">
      <c r="A63" s="134"/>
      <c r="B63" s="249" t="s">
        <v>1264</v>
      </c>
      <c r="C63" s="129"/>
      <c r="D63" s="129"/>
      <c r="E63" s="136"/>
      <c r="F63" s="130"/>
      <c r="G63" s="251"/>
      <c r="H63" s="225"/>
      <c r="I63" s="177"/>
      <c r="J63" s="132"/>
      <c r="K63" s="133">
        <f t="shared" si="0"/>
        <v>0</v>
      </c>
      <c r="L63" s="229">
        <f t="shared" si="1"/>
        <v>0</v>
      </c>
    </row>
    <row r="64" spans="1:12" s="510" customFormat="1" ht="12.75">
      <c r="A64" s="134"/>
      <c r="B64" s="249" t="s">
        <v>1265</v>
      </c>
      <c r="C64" s="129"/>
      <c r="D64" s="129"/>
      <c r="E64" s="136"/>
      <c r="F64" s="130"/>
      <c r="G64" s="251"/>
      <c r="H64" s="225"/>
      <c r="I64" s="177"/>
      <c r="J64" s="132"/>
      <c r="K64" s="133">
        <f t="shared" si="0"/>
        <v>0</v>
      </c>
      <c r="L64" s="229">
        <f t="shared" si="1"/>
        <v>0</v>
      </c>
    </row>
    <row r="65" spans="1:12" s="510" customFormat="1" ht="12.75">
      <c r="A65" s="134"/>
      <c r="B65" s="249" t="s">
        <v>1266</v>
      </c>
      <c r="C65" s="129"/>
      <c r="D65" s="129"/>
      <c r="E65" s="136"/>
      <c r="F65" s="130"/>
      <c r="G65" s="251"/>
      <c r="H65" s="225"/>
      <c r="I65" s="177"/>
      <c r="J65" s="132"/>
      <c r="K65" s="133">
        <f t="shared" si="0"/>
        <v>0</v>
      </c>
      <c r="L65" s="229">
        <f t="shared" si="1"/>
        <v>0</v>
      </c>
    </row>
    <row r="66" spans="1:12" s="510" customFormat="1" ht="12.75">
      <c r="A66" s="134"/>
      <c r="B66" s="249" t="s">
        <v>1267</v>
      </c>
      <c r="C66" s="129"/>
      <c r="D66" s="129"/>
      <c r="E66" s="136"/>
      <c r="F66" s="130"/>
      <c r="G66" s="251"/>
      <c r="H66" s="225"/>
      <c r="I66" s="177"/>
      <c r="J66" s="132"/>
      <c r="K66" s="133">
        <f t="shared" si="0"/>
        <v>0</v>
      </c>
      <c r="L66" s="229">
        <f t="shared" si="1"/>
        <v>0</v>
      </c>
    </row>
    <row r="67" spans="1:12" s="510" customFormat="1" ht="12.75">
      <c r="A67" s="134"/>
      <c r="B67" s="249" t="s">
        <v>1268</v>
      </c>
      <c r="C67" s="129"/>
      <c r="D67" s="129"/>
      <c r="E67" s="136"/>
      <c r="F67" s="130"/>
      <c r="G67" s="251"/>
      <c r="H67" s="225"/>
      <c r="I67" s="177"/>
      <c r="J67" s="132"/>
      <c r="K67" s="133">
        <f t="shared" si="0"/>
        <v>0</v>
      </c>
      <c r="L67" s="229">
        <f t="shared" si="1"/>
        <v>0</v>
      </c>
    </row>
    <row r="68" spans="1:12" s="510" customFormat="1" ht="12.75">
      <c r="A68" s="134"/>
      <c r="B68" s="249" t="s">
        <v>1269</v>
      </c>
      <c r="C68" s="129"/>
      <c r="D68" s="129"/>
      <c r="E68" s="136"/>
      <c r="F68" s="130"/>
      <c r="G68" s="251"/>
      <c r="H68" s="225"/>
      <c r="I68" s="177"/>
      <c r="J68" s="132"/>
      <c r="K68" s="133">
        <f t="shared" si="0"/>
        <v>0</v>
      </c>
      <c r="L68" s="229">
        <f t="shared" si="1"/>
        <v>0</v>
      </c>
    </row>
    <row r="69" spans="1:12" s="510" customFormat="1" ht="12.75">
      <c r="A69" s="134"/>
      <c r="B69" s="249" t="s">
        <v>1270</v>
      </c>
      <c r="C69" s="129"/>
      <c r="D69" s="129"/>
      <c r="E69" s="136"/>
      <c r="F69" s="130"/>
      <c r="G69" s="251"/>
      <c r="H69" s="225"/>
      <c r="I69" s="177"/>
      <c r="J69" s="132"/>
      <c r="K69" s="133">
        <f t="shared" si="0"/>
        <v>0</v>
      </c>
      <c r="L69" s="229">
        <f t="shared" si="1"/>
        <v>0</v>
      </c>
    </row>
    <row r="70" spans="1:12" s="510" customFormat="1" ht="12.75">
      <c r="A70" s="134"/>
      <c r="B70" s="249" t="s">
        <v>1271</v>
      </c>
      <c r="C70" s="129"/>
      <c r="D70" s="129"/>
      <c r="E70" s="136"/>
      <c r="F70" s="130"/>
      <c r="G70" s="251"/>
      <c r="H70" s="225"/>
      <c r="I70" s="177"/>
      <c r="J70" s="132"/>
      <c r="K70" s="133">
        <f t="shared" si="0"/>
        <v>0</v>
      </c>
      <c r="L70" s="229">
        <f t="shared" si="1"/>
        <v>0</v>
      </c>
    </row>
    <row r="71" spans="1:12" s="510" customFormat="1" ht="12.75">
      <c r="A71" s="134"/>
      <c r="B71" s="249" t="s">
        <v>1272</v>
      </c>
      <c r="C71" s="129"/>
      <c r="D71" s="129"/>
      <c r="E71" s="136"/>
      <c r="F71" s="130"/>
      <c r="G71" s="251"/>
      <c r="H71" s="225"/>
      <c r="I71" s="177"/>
      <c r="J71" s="132"/>
      <c r="K71" s="133">
        <f t="shared" si="0"/>
        <v>0</v>
      </c>
      <c r="L71" s="229">
        <f t="shared" si="1"/>
        <v>0</v>
      </c>
    </row>
    <row r="72" spans="1:12" s="510" customFormat="1" ht="12.75">
      <c r="A72" s="134"/>
      <c r="B72" s="249" t="s">
        <v>1273</v>
      </c>
      <c r="C72" s="129"/>
      <c r="D72" s="129"/>
      <c r="E72" s="136"/>
      <c r="F72" s="130"/>
      <c r="G72" s="251"/>
      <c r="H72" s="225"/>
      <c r="I72" s="177"/>
      <c r="J72" s="132"/>
      <c r="K72" s="133">
        <f aca="true" t="shared" si="2" ref="K72:K135">IF(OR($E72&lt;$I$2,$E72&gt;$J$2,$F72&lt;$I$2,$F72&gt;$J$2),$G72,0)</f>
        <v>0</v>
      </c>
      <c r="L72" s="229">
        <f aca="true" t="shared" si="3" ref="L72:L79">IF(G72&gt;0,G72-MAX($J72,$K72),0)</f>
        <v>0</v>
      </c>
    </row>
    <row r="73" spans="1:12" s="510" customFormat="1" ht="12.75">
      <c r="A73" s="134"/>
      <c r="B73" s="249" t="s">
        <v>1274</v>
      </c>
      <c r="C73" s="129"/>
      <c r="D73" s="129"/>
      <c r="E73" s="136"/>
      <c r="F73" s="130"/>
      <c r="G73" s="251"/>
      <c r="H73" s="225"/>
      <c r="I73" s="177"/>
      <c r="J73" s="132"/>
      <c r="K73" s="133">
        <f t="shared" si="2"/>
        <v>0</v>
      </c>
      <c r="L73" s="229">
        <f t="shared" si="3"/>
        <v>0</v>
      </c>
    </row>
    <row r="74" spans="1:12" s="510" customFormat="1" ht="12.75">
      <c r="A74" s="134"/>
      <c r="B74" s="249" t="s">
        <v>1275</v>
      </c>
      <c r="C74" s="129"/>
      <c r="D74" s="129"/>
      <c r="E74" s="136"/>
      <c r="F74" s="130"/>
      <c r="G74" s="251"/>
      <c r="H74" s="225"/>
      <c r="I74" s="177"/>
      <c r="J74" s="132"/>
      <c r="K74" s="133">
        <f t="shared" si="2"/>
        <v>0</v>
      </c>
      <c r="L74" s="229">
        <f t="shared" si="3"/>
        <v>0</v>
      </c>
    </row>
    <row r="75" spans="1:12" s="510" customFormat="1" ht="12.75">
      <c r="A75" s="134"/>
      <c r="B75" s="249" t="s">
        <v>1276</v>
      </c>
      <c r="C75" s="129"/>
      <c r="D75" s="129"/>
      <c r="E75" s="136"/>
      <c r="F75" s="130"/>
      <c r="G75" s="251"/>
      <c r="H75" s="225"/>
      <c r="I75" s="177"/>
      <c r="J75" s="132"/>
      <c r="K75" s="133">
        <f t="shared" si="2"/>
        <v>0</v>
      </c>
      <c r="L75" s="229">
        <f t="shared" si="3"/>
        <v>0</v>
      </c>
    </row>
    <row r="76" spans="1:12" s="510" customFormat="1" ht="12.75">
      <c r="A76" s="134"/>
      <c r="B76" s="249" t="s">
        <v>1277</v>
      </c>
      <c r="C76" s="129"/>
      <c r="D76" s="129"/>
      <c r="E76" s="136"/>
      <c r="F76" s="130"/>
      <c r="G76" s="251"/>
      <c r="H76" s="225"/>
      <c r="I76" s="177"/>
      <c r="J76" s="132"/>
      <c r="K76" s="133">
        <f t="shared" si="2"/>
        <v>0</v>
      </c>
      <c r="L76" s="229">
        <f t="shared" si="3"/>
        <v>0</v>
      </c>
    </row>
    <row r="77" spans="1:12" s="510" customFormat="1" ht="12.75">
      <c r="A77" s="134"/>
      <c r="B77" s="249" t="s">
        <v>1278</v>
      </c>
      <c r="C77" s="129"/>
      <c r="D77" s="129"/>
      <c r="E77" s="136"/>
      <c r="F77" s="130"/>
      <c r="G77" s="251"/>
      <c r="H77" s="225"/>
      <c r="I77" s="177"/>
      <c r="J77" s="132"/>
      <c r="K77" s="133">
        <f t="shared" si="2"/>
        <v>0</v>
      </c>
      <c r="L77" s="229">
        <f t="shared" si="3"/>
        <v>0</v>
      </c>
    </row>
    <row r="78" spans="1:12" s="510" customFormat="1" ht="12.75">
      <c r="A78" s="134"/>
      <c r="B78" s="249" t="s">
        <v>1279</v>
      </c>
      <c r="C78" s="129"/>
      <c r="D78" s="129"/>
      <c r="E78" s="136"/>
      <c r="F78" s="130"/>
      <c r="G78" s="251"/>
      <c r="H78" s="225"/>
      <c r="I78" s="177"/>
      <c r="J78" s="132"/>
      <c r="K78" s="133">
        <f t="shared" si="2"/>
        <v>0</v>
      </c>
      <c r="L78" s="229">
        <f t="shared" si="3"/>
        <v>0</v>
      </c>
    </row>
    <row r="79" spans="1:12" s="510" customFormat="1" ht="12.75">
      <c r="A79" s="134"/>
      <c r="B79" s="249" t="s">
        <v>1280</v>
      </c>
      <c r="C79" s="129"/>
      <c r="D79" s="129"/>
      <c r="E79" s="136"/>
      <c r="F79" s="130"/>
      <c r="G79" s="251"/>
      <c r="H79" s="225"/>
      <c r="I79" s="177"/>
      <c r="J79" s="132"/>
      <c r="K79" s="133">
        <f t="shared" si="2"/>
        <v>0</v>
      </c>
      <c r="L79" s="229">
        <f t="shared" si="3"/>
        <v>0</v>
      </c>
    </row>
    <row r="80" spans="1:12" s="510" customFormat="1" ht="12.75">
      <c r="A80" s="134"/>
      <c r="B80" s="249" t="s">
        <v>1281</v>
      </c>
      <c r="C80" s="129"/>
      <c r="D80" s="129"/>
      <c r="E80" s="136"/>
      <c r="F80" s="130"/>
      <c r="G80" s="251"/>
      <c r="H80" s="225"/>
      <c r="I80" s="177"/>
      <c r="J80" s="132"/>
      <c r="K80" s="133">
        <f t="shared" si="2"/>
        <v>0</v>
      </c>
      <c r="L80" s="229">
        <f aca="true" t="shared" si="4" ref="L80:L143">IF(G80&gt;0,G80-MAX($J80,$K80),0)</f>
        <v>0</v>
      </c>
    </row>
    <row r="81" spans="1:12" s="510" customFormat="1" ht="12.75">
      <c r="A81" s="134"/>
      <c r="B81" s="249" t="s">
        <v>1282</v>
      </c>
      <c r="C81" s="129"/>
      <c r="D81" s="129"/>
      <c r="E81" s="136"/>
      <c r="F81" s="130"/>
      <c r="G81" s="251"/>
      <c r="H81" s="225"/>
      <c r="I81" s="177"/>
      <c r="J81" s="132"/>
      <c r="K81" s="133">
        <f t="shared" si="2"/>
        <v>0</v>
      </c>
      <c r="L81" s="229">
        <f t="shared" si="4"/>
        <v>0</v>
      </c>
    </row>
    <row r="82" spans="1:12" s="510" customFormat="1" ht="12.75">
      <c r="A82" s="134"/>
      <c r="B82" s="249" t="s">
        <v>1283</v>
      </c>
      <c r="C82" s="129"/>
      <c r="D82" s="129"/>
      <c r="E82" s="136"/>
      <c r="F82" s="130"/>
      <c r="G82" s="251"/>
      <c r="H82" s="225"/>
      <c r="I82" s="177"/>
      <c r="J82" s="132"/>
      <c r="K82" s="133">
        <f t="shared" si="2"/>
        <v>0</v>
      </c>
      <c r="L82" s="229">
        <f t="shared" si="4"/>
        <v>0</v>
      </c>
    </row>
    <row r="83" spans="1:12" s="510" customFormat="1" ht="12.75">
      <c r="A83" s="134"/>
      <c r="B83" s="249" t="s">
        <v>1284</v>
      </c>
      <c r="C83" s="129"/>
      <c r="D83" s="129"/>
      <c r="E83" s="136"/>
      <c r="F83" s="130"/>
      <c r="G83" s="251"/>
      <c r="H83" s="225"/>
      <c r="I83" s="177"/>
      <c r="J83" s="132"/>
      <c r="K83" s="133">
        <f t="shared" si="2"/>
        <v>0</v>
      </c>
      <c r="L83" s="229">
        <f t="shared" si="4"/>
        <v>0</v>
      </c>
    </row>
    <row r="84" spans="1:12" s="510" customFormat="1" ht="12.75">
      <c r="A84" s="134"/>
      <c r="B84" s="249" t="s">
        <v>1285</v>
      </c>
      <c r="C84" s="129"/>
      <c r="D84" s="129"/>
      <c r="E84" s="136"/>
      <c r="F84" s="130"/>
      <c r="G84" s="251"/>
      <c r="H84" s="225"/>
      <c r="I84" s="177"/>
      <c r="J84" s="132"/>
      <c r="K84" s="133">
        <f t="shared" si="2"/>
        <v>0</v>
      </c>
      <c r="L84" s="229">
        <f t="shared" si="4"/>
        <v>0</v>
      </c>
    </row>
    <row r="85" spans="1:12" s="510" customFormat="1" ht="12.75">
      <c r="A85" s="134"/>
      <c r="B85" s="249" t="s">
        <v>1286</v>
      </c>
      <c r="C85" s="129"/>
      <c r="D85" s="129"/>
      <c r="E85" s="136"/>
      <c r="F85" s="130"/>
      <c r="G85" s="251"/>
      <c r="H85" s="225"/>
      <c r="I85" s="177"/>
      <c r="J85" s="132"/>
      <c r="K85" s="133">
        <f t="shared" si="2"/>
        <v>0</v>
      </c>
      <c r="L85" s="229">
        <f t="shared" si="4"/>
        <v>0</v>
      </c>
    </row>
    <row r="86" spans="1:12" s="510" customFormat="1" ht="12.75">
      <c r="A86" s="134"/>
      <c r="B86" s="249" t="s">
        <v>1287</v>
      </c>
      <c r="C86" s="129"/>
      <c r="D86" s="129"/>
      <c r="E86" s="136"/>
      <c r="F86" s="130"/>
      <c r="G86" s="251"/>
      <c r="H86" s="225"/>
      <c r="I86" s="177"/>
      <c r="J86" s="132"/>
      <c r="K86" s="133">
        <f t="shared" si="2"/>
        <v>0</v>
      </c>
      <c r="L86" s="229">
        <f t="shared" si="4"/>
        <v>0</v>
      </c>
    </row>
    <row r="87" spans="1:12" s="510" customFormat="1" ht="12.75">
      <c r="A87" s="134"/>
      <c r="B87" s="249" t="s">
        <v>1288</v>
      </c>
      <c r="C87" s="129"/>
      <c r="D87" s="129"/>
      <c r="E87" s="136"/>
      <c r="F87" s="130"/>
      <c r="G87" s="251"/>
      <c r="H87" s="225"/>
      <c r="I87" s="177"/>
      <c r="J87" s="132"/>
      <c r="K87" s="133">
        <f t="shared" si="2"/>
        <v>0</v>
      </c>
      <c r="L87" s="229">
        <f t="shared" si="4"/>
        <v>0</v>
      </c>
    </row>
    <row r="88" spans="1:12" s="510" customFormat="1" ht="12.75">
      <c r="A88" s="134"/>
      <c r="B88" s="249" t="s">
        <v>1289</v>
      </c>
      <c r="C88" s="129"/>
      <c r="D88" s="129"/>
      <c r="E88" s="136"/>
      <c r="F88" s="130"/>
      <c r="G88" s="251"/>
      <c r="H88" s="225"/>
      <c r="I88" s="177"/>
      <c r="J88" s="132"/>
      <c r="K88" s="133">
        <f t="shared" si="2"/>
        <v>0</v>
      </c>
      <c r="L88" s="229">
        <f t="shared" si="4"/>
        <v>0</v>
      </c>
    </row>
    <row r="89" spans="1:12" s="510" customFormat="1" ht="12.75">
      <c r="A89" s="134"/>
      <c r="B89" s="249" t="s">
        <v>1290</v>
      </c>
      <c r="C89" s="129"/>
      <c r="D89" s="129"/>
      <c r="E89" s="136"/>
      <c r="F89" s="130"/>
      <c r="G89" s="251"/>
      <c r="H89" s="225"/>
      <c r="I89" s="177"/>
      <c r="J89" s="132"/>
      <c r="K89" s="133">
        <f t="shared" si="2"/>
        <v>0</v>
      </c>
      <c r="L89" s="229">
        <f t="shared" si="4"/>
        <v>0</v>
      </c>
    </row>
    <row r="90" spans="1:12" s="510" customFormat="1" ht="12.75">
      <c r="A90" s="134"/>
      <c r="B90" s="249" t="s">
        <v>1291</v>
      </c>
      <c r="C90" s="129"/>
      <c r="D90" s="129"/>
      <c r="E90" s="136"/>
      <c r="F90" s="130"/>
      <c r="G90" s="251"/>
      <c r="H90" s="225"/>
      <c r="I90" s="177"/>
      <c r="J90" s="132"/>
      <c r="K90" s="133">
        <f t="shared" si="2"/>
        <v>0</v>
      </c>
      <c r="L90" s="229">
        <f t="shared" si="4"/>
        <v>0</v>
      </c>
    </row>
    <row r="91" spans="1:12" s="510" customFormat="1" ht="12.75">
      <c r="A91" s="134"/>
      <c r="B91" s="249" t="s">
        <v>1292</v>
      </c>
      <c r="C91" s="129"/>
      <c r="D91" s="129"/>
      <c r="E91" s="136"/>
      <c r="F91" s="130"/>
      <c r="G91" s="251"/>
      <c r="H91" s="225"/>
      <c r="I91" s="177"/>
      <c r="J91" s="132"/>
      <c r="K91" s="133">
        <f t="shared" si="2"/>
        <v>0</v>
      </c>
      <c r="L91" s="229">
        <f t="shared" si="4"/>
        <v>0</v>
      </c>
    </row>
    <row r="92" spans="1:12" s="510" customFormat="1" ht="12.75">
      <c r="A92" s="134"/>
      <c r="B92" s="249" t="s">
        <v>1293</v>
      </c>
      <c r="C92" s="129"/>
      <c r="D92" s="129"/>
      <c r="E92" s="136"/>
      <c r="F92" s="130"/>
      <c r="G92" s="251"/>
      <c r="H92" s="225"/>
      <c r="I92" s="177"/>
      <c r="J92" s="132"/>
      <c r="K92" s="133">
        <f t="shared" si="2"/>
        <v>0</v>
      </c>
      <c r="L92" s="229">
        <f t="shared" si="4"/>
        <v>0</v>
      </c>
    </row>
    <row r="93" spans="1:12" s="510" customFormat="1" ht="12.75">
      <c r="A93" s="134"/>
      <c r="B93" s="249" t="s">
        <v>1294</v>
      </c>
      <c r="C93" s="129"/>
      <c r="D93" s="129"/>
      <c r="E93" s="136"/>
      <c r="F93" s="130"/>
      <c r="G93" s="251"/>
      <c r="H93" s="225"/>
      <c r="I93" s="177"/>
      <c r="J93" s="132"/>
      <c r="K93" s="133">
        <f t="shared" si="2"/>
        <v>0</v>
      </c>
      <c r="L93" s="229">
        <f t="shared" si="4"/>
        <v>0</v>
      </c>
    </row>
    <row r="94" spans="1:12" s="510" customFormat="1" ht="12.75">
      <c r="A94" s="134"/>
      <c r="B94" s="249" t="s">
        <v>1295</v>
      </c>
      <c r="C94" s="129"/>
      <c r="D94" s="129"/>
      <c r="E94" s="136"/>
      <c r="F94" s="130"/>
      <c r="G94" s="251"/>
      <c r="H94" s="225"/>
      <c r="I94" s="177"/>
      <c r="J94" s="132"/>
      <c r="K94" s="133">
        <f t="shared" si="2"/>
        <v>0</v>
      </c>
      <c r="L94" s="229">
        <f t="shared" si="4"/>
        <v>0</v>
      </c>
    </row>
    <row r="95" spans="1:12" s="510" customFormat="1" ht="12.75">
      <c r="A95" s="134"/>
      <c r="B95" s="249" t="s">
        <v>1296</v>
      </c>
      <c r="C95" s="129"/>
      <c r="D95" s="129"/>
      <c r="E95" s="136"/>
      <c r="F95" s="130"/>
      <c r="G95" s="251"/>
      <c r="H95" s="225"/>
      <c r="I95" s="177"/>
      <c r="J95" s="132"/>
      <c r="K95" s="133">
        <f t="shared" si="2"/>
        <v>0</v>
      </c>
      <c r="L95" s="229">
        <f t="shared" si="4"/>
        <v>0</v>
      </c>
    </row>
    <row r="96" spans="1:12" s="510" customFormat="1" ht="12.75">
      <c r="A96" s="134"/>
      <c r="B96" s="249" t="s">
        <v>1297</v>
      </c>
      <c r="C96" s="129"/>
      <c r="D96" s="129"/>
      <c r="E96" s="136"/>
      <c r="F96" s="130"/>
      <c r="G96" s="251"/>
      <c r="H96" s="225"/>
      <c r="I96" s="177"/>
      <c r="J96" s="132"/>
      <c r="K96" s="133">
        <f t="shared" si="2"/>
        <v>0</v>
      </c>
      <c r="L96" s="229">
        <f t="shared" si="4"/>
        <v>0</v>
      </c>
    </row>
    <row r="97" spans="1:12" s="510" customFormat="1" ht="12.75">
      <c r="A97" s="134"/>
      <c r="B97" s="249" t="s">
        <v>1298</v>
      </c>
      <c r="C97" s="129"/>
      <c r="D97" s="129"/>
      <c r="E97" s="136"/>
      <c r="F97" s="130"/>
      <c r="G97" s="251"/>
      <c r="H97" s="225"/>
      <c r="I97" s="177"/>
      <c r="J97" s="132"/>
      <c r="K97" s="133">
        <f t="shared" si="2"/>
        <v>0</v>
      </c>
      <c r="L97" s="229">
        <f t="shared" si="4"/>
        <v>0</v>
      </c>
    </row>
    <row r="98" spans="1:12" s="510" customFormat="1" ht="12.75">
      <c r="A98" s="134"/>
      <c r="B98" s="249" t="s">
        <v>1299</v>
      </c>
      <c r="C98" s="129"/>
      <c r="D98" s="129"/>
      <c r="E98" s="136"/>
      <c r="F98" s="130"/>
      <c r="G98" s="251"/>
      <c r="H98" s="225"/>
      <c r="I98" s="177"/>
      <c r="J98" s="132"/>
      <c r="K98" s="133">
        <f t="shared" si="2"/>
        <v>0</v>
      </c>
      <c r="L98" s="229">
        <f t="shared" si="4"/>
        <v>0</v>
      </c>
    </row>
    <row r="99" spans="1:12" s="510" customFormat="1" ht="12.75">
      <c r="A99" s="134"/>
      <c r="B99" s="249" t="s">
        <v>1300</v>
      </c>
      <c r="C99" s="129"/>
      <c r="D99" s="129"/>
      <c r="E99" s="136"/>
      <c r="F99" s="130"/>
      <c r="G99" s="251"/>
      <c r="H99" s="225"/>
      <c r="I99" s="177"/>
      <c r="J99" s="132"/>
      <c r="K99" s="133">
        <f t="shared" si="2"/>
        <v>0</v>
      </c>
      <c r="L99" s="229">
        <f t="shared" si="4"/>
        <v>0</v>
      </c>
    </row>
    <row r="100" spans="1:12" s="510" customFormat="1" ht="12.75">
      <c r="A100" s="134"/>
      <c r="B100" s="249" t="s">
        <v>1301</v>
      </c>
      <c r="C100" s="129"/>
      <c r="D100" s="129"/>
      <c r="E100" s="136"/>
      <c r="F100" s="130"/>
      <c r="G100" s="251"/>
      <c r="H100" s="225"/>
      <c r="I100" s="177"/>
      <c r="J100" s="132"/>
      <c r="K100" s="133">
        <f t="shared" si="2"/>
        <v>0</v>
      </c>
      <c r="L100" s="229">
        <f t="shared" si="4"/>
        <v>0</v>
      </c>
    </row>
    <row r="101" spans="1:12" s="510" customFormat="1" ht="12.75">
      <c r="A101" s="134"/>
      <c r="B101" s="249" t="s">
        <v>1302</v>
      </c>
      <c r="C101" s="129"/>
      <c r="D101" s="129"/>
      <c r="E101" s="136"/>
      <c r="F101" s="130"/>
      <c r="G101" s="251"/>
      <c r="H101" s="225"/>
      <c r="I101" s="177"/>
      <c r="J101" s="132"/>
      <c r="K101" s="133">
        <f t="shared" si="2"/>
        <v>0</v>
      </c>
      <c r="L101" s="229">
        <f t="shared" si="4"/>
        <v>0</v>
      </c>
    </row>
    <row r="102" spans="1:12" s="510" customFormat="1" ht="12.75">
      <c r="A102" s="134"/>
      <c r="B102" s="249" t="s">
        <v>1303</v>
      </c>
      <c r="C102" s="129"/>
      <c r="D102" s="129"/>
      <c r="E102" s="136"/>
      <c r="F102" s="130"/>
      <c r="G102" s="251"/>
      <c r="H102" s="225"/>
      <c r="I102" s="177"/>
      <c r="J102" s="132"/>
      <c r="K102" s="133">
        <f t="shared" si="2"/>
        <v>0</v>
      </c>
      <c r="L102" s="229">
        <f t="shared" si="4"/>
        <v>0</v>
      </c>
    </row>
    <row r="103" spans="1:12" s="510" customFormat="1" ht="12.75">
      <c r="A103" s="134"/>
      <c r="B103" s="249" t="s">
        <v>1304</v>
      </c>
      <c r="C103" s="129"/>
      <c r="D103" s="129"/>
      <c r="E103" s="136"/>
      <c r="F103" s="130"/>
      <c r="G103" s="251"/>
      <c r="H103" s="225"/>
      <c r="I103" s="177"/>
      <c r="J103" s="132"/>
      <c r="K103" s="133">
        <f t="shared" si="2"/>
        <v>0</v>
      </c>
      <c r="L103" s="229">
        <f t="shared" si="4"/>
        <v>0</v>
      </c>
    </row>
    <row r="104" spans="1:12" s="510" customFormat="1" ht="12.75">
      <c r="A104" s="134"/>
      <c r="B104" s="249" t="s">
        <v>1305</v>
      </c>
      <c r="C104" s="129"/>
      <c r="D104" s="129"/>
      <c r="E104" s="136"/>
      <c r="F104" s="130"/>
      <c r="G104" s="251"/>
      <c r="H104" s="225"/>
      <c r="I104" s="177"/>
      <c r="J104" s="132"/>
      <c r="K104" s="133">
        <f t="shared" si="2"/>
        <v>0</v>
      </c>
      <c r="L104" s="229">
        <f t="shared" si="4"/>
        <v>0</v>
      </c>
    </row>
    <row r="105" spans="1:12" s="510" customFormat="1" ht="12.75">
      <c r="A105" s="134"/>
      <c r="B105" s="249" t="s">
        <v>1306</v>
      </c>
      <c r="C105" s="129"/>
      <c r="D105" s="129"/>
      <c r="E105" s="136"/>
      <c r="F105" s="130"/>
      <c r="G105" s="251"/>
      <c r="H105" s="225"/>
      <c r="I105" s="177"/>
      <c r="J105" s="132"/>
      <c r="K105" s="133">
        <f t="shared" si="2"/>
        <v>0</v>
      </c>
      <c r="L105" s="229">
        <f t="shared" si="4"/>
        <v>0</v>
      </c>
    </row>
    <row r="106" spans="1:12" s="510" customFormat="1" ht="12.75">
      <c r="A106" s="134"/>
      <c r="B106" s="249" t="s">
        <v>1307</v>
      </c>
      <c r="C106" s="129"/>
      <c r="D106" s="129"/>
      <c r="E106" s="136"/>
      <c r="F106" s="130"/>
      <c r="G106" s="251"/>
      <c r="H106" s="225"/>
      <c r="I106" s="177"/>
      <c r="J106" s="132"/>
      <c r="K106" s="133">
        <f t="shared" si="2"/>
        <v>0</v>
      </c>
      <c r="L106" s="229">
        <f t="shared" si="4"/>
        <v>0</v>
      </c>
    </row>
    <row r="107" spans="1:12" s="510" customFormat="1" ht="12.75">
      <c r="A107" s="134"/>
      <c r="B107" s="249" t="s">
        <v>1308</v>
      </c>
      <c r="C107" s="129"/>
      <c r="D107" s="129"/>
      <c r="E107" s="136"/>
      <c r="F107" s="130"/>
      <c r="G107" s="251"/>
      <c r="H107" s="225"/>
      <c r="I107" s="177"/>
      <c r="J107" s="132"/>
      <c r="K107" s="133">
        <f t="shared" si="2"/>
        <v>0</v>
      </c>
      <c r="L107" s="229">
        <f t="shared" si="4"/>
        <v>0</v>
      </c>
    </row>
    <row r="108" spans="1:12" s="510" customFormat="1" ht="12.75">
      <c r="A108" s="134"/>
      <c r="B108" s="249" t="s">
        <v>1309</v>
      </c>
      <c r="C108" s="129"/>
      <c r="D108" s="129"/>
      <c r="E108" s="136"/>
      <c r="F108" s="130"/>
      <c r="G108" s="251"/>
      <c r="H108" s="225"/>
      <c r="I108" s="177"/>
      <c r="J108" s="132"/>
      <c r="K108" s="133">
        <f t="shared" si="2"/>
        <v>0</v>
      </c>
      <c r="L108" s="229">
        <f t="shared" si="4"/>
        <v>0</v>
      </c>
    </row>
    <row r="109" spans="1:12" s="510" customFormat="1" ht="12.75">
      <c r="A109" s="134"/>
      <c r="B109" s="249" t="s">
        <v>1310</v>
      </c>
      <c r="C109" s="129"/>
      <c r="D109" s="129"/>
      <c r="E109" s="136"/>
      <c r="F109" s="130"/>
      <c r="G109" s="251"/>
      <c r="H109" s="225"/>
      <c r="I109" s="177"/>
      <c r="J109" s="132"/>
      <c r="K109" s="133">
        <f t="shared" si="2"/>
        <v>0</v>
      </c>
      <c r="L109" s="229">
        <f t="shared" si="4"/>
        <v>0</v>
      </c>
    </row>
    <row r="110" spans="1:12" s="510" customFormat="1" ht="12.75">
      <c r="A110" s="134"/>
      <c r="B110" s="249" t="s">
        <v>1311</v>
      </c>
      <c r="C110" s="129"/>
      <c r="D110" s="129"/>
      <c r="E110" s="136"/>
      <c r="F110" s="130"/>
      <c r="G110" s="251"/>
      <c r="H110" s="225"/>
      <c r="I110" s="177"/>
      <c r="J110" s="132"/>
      <c r="K110" s="133">
        <f t="shared" si="2"/>
        <v>0</v>
      </c>
      <c r="L110" s="229">
        <f t="shared" si="4"/>
        <v>0</v>
      </c>
    </row>
    <row r="111" spans="1:12" s="510" customFormat="1" ht="12.75">
      <c r="A111" s="134"/>
      <c r="B111" s="249" t="s">
        <v>1312</v>
      </c>
      <c r="C111" s="129"/>
      <c r="D111" s="129"/>
      <c r="E111" s="136"/>
      <c r="F111" s="130"/>
      <c r="G111" s="251"/>
      <c r="H111" s="225"/>
      <c r="I111" s="177"/>
      <c r="J111" s="132"/>
      <c r="K111" s="133">
        <f t="shared" si="2"/>
        <v>0</v>
      </c>
      <c r="L111" s="229">
        <f t="shared" si="4"/>
        <v>0</v>
      </c>
    </row>
    <row r="112" spans="1:12" s="510" customFormat="1" ht="12.75">
      <c r="A112" s="134"/>
      <c r="B112" s="249" t="s">
        <v>1313</v>
      </c>
      <c r="C112" s="129"/>
      <c r="D112" s="129"/>
      <c r="E112" s="136"/>
      <c r="F112" s="130"/>
      <c r="G112" s="251"/>
      <c r="H112" s="225"/>
      <c r="I112" s="177"/>
      <c r="J112" s="132"/>
      <c r="K112" s="133">
        <f t="shared" si="2"/>
        <v>0</v>
      </c>
      <c r="L112" s="229">
        <f t="shared" si="4"/>
        <v>0</v>
      </c>
    </row>
    <row r="113" spans="1:12" s="510" customFormat="1" ht="12.75">
      <c r="A113" s="134"/>
      <c r="B113" s="249" t="s">
        <v>1314</v>
      </c>
      <c r="C113" s="129"/>
      <c r="D113" s="129"/>
      <c r="E113" s="136"/>
      <c r="F113" s="130"/>
      <c r="G113" s="251"/>
      <c r="H113" s="225"/>
      <c r="I113" s="177"/>
      <c r="J113" s="132"/>
      <c r="K113" s="133">
        <f t="shared" si="2"/>
        <v>0</v>
      </c>
      <c r="L113" s="229">
        <f t="shared" si="4"/>
        <v>0</v>
      </c>
    </row>
    <row r="114" spans="1:12" s="510" customFormat="1" ht="12.75">
      <c r="A114" s="134"/>
      <c r="B114" s="249" t="s">
        <v>1315</v>
      </c>
      <c r="C114" s="129"/>
      <c r="D114" s="129"/>
      <c r="E114" s="136"/>
      <c r="F114" s="130"/>
      <c r="G114" s="251"/>
      <c r="H114" s="225"/>
      <c r="I114" s="177"/>
      <c r="J114" s="132"/>
      <c r="K114" s="133">
        <f t="shared" si="2"/>
        <v>0</v>
      </c>
      <c r="L114" s="229">
        <f t="shared" si="4"/>
        <v>0</v>
      </c>
    </row>
    <row r="115" spans="1:12" s="510" customFormat="1" ht="12.75">
      <c r="A115" s="134"/>
      <c r="B115" s="249" t="s">
        <v>1316</v>
      </c>
      <c r="C115" s="129"/>
      <c r="D115" s="129"/>
      <c r="E115" s="136"/>
      <c r="F115" s="130"/>
      <c r="G115" s="251"/>
      <c r="H115" s="225"/>
      <c r="I115" s="177"/>
      <c r="J115" s="132"/>
      <c r="K115" s="133">
        <f t="shared" si="2"/>
        <v>0</v>
      </c>
      <c r="L115" s="229">
        <f t="shared" si="4"/>
        <v>0</v>
      </c>
    </row>
    <row r="116" spans="1:12" s="510" customFormat="1" ht="12.75">
      <c r="A116" s="134"/>
      <c r="B116" s="249" t="s">
        <v>1317</v>
      </c>
      <c r="C116" s="129"/>
      <c r="D116" s="129"/>
      <c r="E116" s="136"/>
      <c r="F116" s="130"/>
      <c r="G116" s="251"/>
      <c r="H116" s="225"/>
      <c r="I116" s="177"/>
      <c r="J116" s="132"/>
      <c r="K116" s="133">
        <f t="shared" si="2"/>
        <v>0</v>
      </c>
      <c r="L116" s="229">
        <f t="shared" si="4"/>
        <v>0</v>
      </c>
    </row>
    <row r="117" spans="1:12" s="510" customFormat="1" ht="12.75">
      <c r="A117" s="134"/>
      <c r="B117" s="249" t="s">
        <v>1318</v>
      </c>
      <c r="C117" s="129"/>
      <c r="D117" s="129"/>
      <c r="E117" s="136"/>
      <c r="F117" s="130"/>
      <c r="G117" s="251"/>
      <c r="H117" s="225"/>
      <c r="I117" s="177"/>
      <c r="J117" s="132"/>
      <c r="K117" s="133">
        <f t="shared" si="2"/>
        <v>0</v>
      </c>
      <c r="L117" s="229">
        <f t="shared" si="4"/>
        <v>0</v>
      </c>
    </row>
    <row r="118" spans="1:12" s="510" customFormat="1" ht="12.75">
      <c r="A118" s="134"/>
      <c r="B118" s="249" t="s">
        <v>1319</v>
      </c>
      <c r="C118" s="129"/>
      <c r="D118" s="129"/>
      <c r="E118" s="136"/>
      <c r="F118" s="130"/>
      <c r="G118" s="251"/>
      <c r="H118" s="225"/>
      <c r="I118" s="177"/>
      <c r="J118" s="132"/>
      <c r="K118" s="133">
        <f t="shared" si="2"/>
        <v>0</v>
      </c>
      <c r="L118" s="229">
        <f t="shared" si="4"/>
        <v>0</v>
      </c>
    </row>
    <row r="119" spans="1:12" s="510" customFormat="1" ht="12.75">
      <c r="A119" s="134"/>
      <c r="B119" s="249" t="s">
        <v>1320</v>
      </c>
      <c r="C119" s="129"/>
      <c r="D119" s="129"/>
      <c r="E119" s="136"/>
      <c r="F119" s="130"/>
      <c r="G119" s="251"/>
      <c r="H119" s="225"/>
      <c r="I119" s="177"/>
      <c r="J119" s="132"/>
      <c r="K119" s="133">
        <f t="shared" si="2"/>
        <v>0</v>
      </c>
      <c r="L119" s="229">
        <f t="shared" si="4"/>
        <v>0</v>
      </c>
    </row>
    <row r="120" spans="1:12" s="510" customFormat="1" ht="12.75">
      <c r="A120" s="134"/>
      <c r="B120" s="249" t="s">
        <v>1321</v>
      </c>
      <c r="C120" s="129"/>
      <c r="D120" s="129"/>
      <c r="E120" s="136"/>
      <c r="F120" s="130"/>
      <c r="G120" s="251"/>
      <c r="H120" s="225"/>
      <c r="I120" s="177"/>
      <c r="J120" s="132"/>
      <c r="K120" s="133">
        <f t="shared" si="2"/>
        <v>0</v>
      </c>
      <c r="L120" s="229">
        <f t="shared" si="4"/>
        <v>0</v>
      </c>
    </row>
    <row r="121" spans="1:12" s="510" customFormat="1" ht="12.75">
      <c r="A121" s="134"/>
      <c r="B121" s="249" t="s">
        <v>1322</v>
      </c>
      <c r="C121" s="129"/>
      <c r="D121" s="129"/>
      <c r="E121" s="136"/>
      <c r="F121" s="130"/>
      <c r="G121" s="251"/>
      <c r="H121" s="225"/>
      <c r="I121" s="177"/>
      <c r="J121" s="132"/>
      <c r="K121" s="133">
        <f t="shared" si="2"/>
        <v>0</v>
      </c>
      <c r="L121" s="229">
        <f t="shared" si="4"/>
        <v>0</v>
      </c>
    </row>
    <row r="122" spans="1:12" s="510" customFormat="1" ht="12.75">
      <c r="A122" s="134"/>
      <c r="B122" s="249" t="s">
        <v>1323</v>
      </c>
      <c r="C122" s="129"/>
      <c r="D122" s="129"/>
      <c r="E122" s="136"/>
      <c r="F122" s="130"/>
      <c r="G122" s="251"/>
      <c r="H122" s="225"/>
      <c r="I122" s="177"/>
      <c r="J122" s="132"/>
      <c r="K122" s="133">
        <f t="shared" si="2"/>
        <v>0</v>
      </c>
      <c r="L122" s="229">
        <f t="shared" si="4"/>
        <v>0</v>
      </c>
    </row>
    <row r="123" spans="1:12" s="510" customFormat="1" ht="12.75">
      <c r="A123" s="134"/>
      <c r="B123" s="249" t="s">
        <v>1324</v>
      </c>
      <c r="C123" s="129"/>
      <c r="D123" s="129"/>
      <c r="E123" s="136"/>
      <c r="F123" s="130"/>
      <c r="G123" s="251"/>
      <c r="H123" s="225"/>
      <c r="I123" s="177"/>
      <c r="J123" s="132"/>
      <c r="K123" s="133">
        <f t="shared" si="2"/>
        <v>0</v>
      </c>
      <c r="L123" s="229">
        <f t="shared" si="4"/>
        <v>0</v>
      </c>
    </row>
    <row r="124" spans="1:12" s="510" customFormat="1" ht="12.75">
      <c r="A124" s="134"/>
      <c r="B124" s="249" t="s">
        <v>1325</v>
      </c>
      <c r="C124" s="129"/>
      <c r="D124" s="129"/>
      <c r="E124" s="136"/>
      <c r="F124" s="130"/>
      <c r="G124" s="251"/>
      <c r="H124" s="225"/>
      <c r="I124" s="177"/>
      <c r="J124" s="132"/>
      <c r="K124" s="133">
        <f t="shared" si="2"/>
        <v>0</v>
      </c>
      <c r="L124" s="229">
        <f t="shared" si="4"/>
        <v>0</v>
      </c>
    </row>
    <row r="125" spans="1:12" s="510" customFormat="1" ht="12.75">
      <c r="A125" s="134"/>
      <c r="B125" s="249" t="s">
        <v>1326</v>
      </c>
      <c r="C125" s="129"/>
      <c r="D125" s="129"/>
      <c r="E125" s="136"/>
      <c r="F125" s="130"/>
      <c r="G125" s="251"/>
      <c r="H125" s="225"/>
      <c r="I125" s="177"/>
      <c r="J125" s="132"/>
      <c r="K125" s="133">
        <f t="shared" si="2"/>
        <v>0</v>
      </c>
      <c r="L125" s="229">
        <f t="shared" si="4"/>
        <v>0</v>
      </c>
    </row>
    <row r="126" spans="1:12" s="510" customFormat="1" ht="12.75">
      <c r="A126" s="134"/>
      <c r="B126" s="249" t="s">
        <v>1327</v>
      </c>
      <c r="C126" s="129"/>
      <c r="D126" s="129"/>
      <c r="E126" s="136"/>
      <c r="F126" s="130"/>
      <c r="G126" s="251"/>
      <c r="H126" s="225"/>
      <c r="I126" s="177"/>
      <c r="J126" s="132"/>
      <c r="K126" s="133">
        <f t="shared" si="2"/>
        <v>0</v>
      </c>
      <c r="L126" s="229">
        <f t="shared" si="4"/>
        <v>0</v>
      </c>
    </row>
    <row r="127" spans="1:12" s="510" customFormat="1" ht="12.75">
      <c r="A127" s="134"/>
      <c r="B127" s="249" t="s">
        <v>1328</v>
      </c>
      <c r="C127" s="129"/>
      <c r="D127" s="129"/>
      <c r="E127" s="136"/>
      <c r="F127" s="130"/>
      <c r="G127" s="251"/>
      <c r="H127" s="225"/>
      <c r="I127" s="177"/>
      <c r="J127" s="132"/>
      <c r="K127" s="133">
        <f t="shared" si="2"/>
        <v>0</v>
      </c>
      <c r="L127" s="229">
        <f t="shared" si="4"/>
        <v>0</v>
      </c>
    </row>
    <row r="128" spans="1:12" s="510" customFormat="1" ht="12.75">
      <c r="A128" s="134"/>
      <c r="B128" s="249" t="s">
        <v>1329</v>
      </c>
      <c r="C128" s="129"/>
      <c r="D128" s="129"/>
      <c r="E128" s="136"/>
      <c r="F128" s="130"/>
      <c r="G128" s="251"/>
      <c r="H128" s="225"/>
      <c r="I128" s="177"/>
      <c r="J128" s="132"/>
      <c r="K128" s="133">
        <f t="shared" si="2"/>
        <v>0</v>
      </c>
      <c r="L128" s="229">
        <f t="shared" si="4"/>
        <v>0</v>
      </c>
    </row>
    <row r="129" spans="1:12" s="510" customFormat="1" ht="12.75">
      <c r="A129" s="134"/>
      <c r="B129" s="249" t="s">
        <v>1330</v>
      </c>
      <c r="C129" s="129"/>
      <c r="D129" s="129"/>
      <c r="E129" s="136"/>
      <c r="F129" s="130"/>
      <c r="G129" s="251"/>
      <c r="H129" s="225"/>
      <c r="I129" s="177"/>
      <c r="J129" s="132"/>
      <c r="K129" s="133">
        <f t="shared" si="2"/>
        <v>0</v>
      </c>
      <c r="L129" s="229">
        <f t="shared" si="4"/>
        <v>0</v>
      </c>
    </row>
    <row r="130" spans="1:12" s="510" customFormat="1" ht="12.75">
      <c r="A130" s="134"/>
      <c r="B130" s="249" t="s">
        <v>1331</v>
      </c>
      <c r="C130" s="129"/>
      <c r="D130" s="129"/>
      <c r="E130" s="136"/>
      <c r="F130" s="130"/>
      <c r="G130" s="251"/>
      <c r="H130" s="225"/>
      <c r="I130" s="177"/>
      <c r="J130" s="132"/>
      <c r="K130" s="133">
        <f t="shared" si="2"/>
        <v>0</v>
      </c>
      <c r="L130" s="229">
        <f t="shared" si="4"/>
        <v>0</v>
      </c>
    </row>
    <row r="131" spans="1:12" s="510" customFormat="1" ht="12.75">
      <c r="A131" s="134"/>
      <c r="B131" s="249" t="s">
        <v>1332</v>
      </c>
      <c r="C131" s="129"/>
      <c r="D131" s="129"/>
      <c r="E131" s="136"/>
      <c r="F131" s="130"/>
      <c r="G131" s="251"/>
      <c r="H131" s="225"/>
      <c r="I131" s="177"/>
      <c r="J131" s="132"/>
      <c r="K131" s="133">
        <f t="shared" si="2"/>
        <v>0</v>
      </c>
      <c r="L131" s="229">
        <f t="shared" si="4"/>
        <v>0</v>
      </c>
    </row>
    <row r="132" spans="1:12" s="510" customFormat="1" ht="12.75">
      <c r="A132" s="134"/>
      <c r="B132" s="249" t="s">
        <v>1333</v>
      </c>
      <c r="C132" s="129"/>
      <c r="D132" s="129"/>
      <c r="E132" s="136"/>
      <c r="F132" s="130"/>
      <c r="G132" s="251"/>
      <c r="H132" s="225"/>
      <c r="I132" s="177"/>
      <c r="J132" s="132"/>
      <c r="K132" s="133">
        <f t="shared" si="2"/>
        <v>0</v>
      </c>
      <c r="L132" s="229">
        <f t="shared" si="4"/>
        <v>0</v>
      </c>
    </row>
    <row r="133" spans="1:12" s="510" customFormat="1" ht="12.75">
      <c r="A133" s="134"/>
      <c r="B133" s="249" t="s">
        <v>1334</v>
      </c>
      <c r="C133" s="129"/>
      <c r="D133" s="129"/>
      <c r="E133" s="136"/>
      <c r="F133" s="130"/>
      <c r="G133" s="251"/>
      <c r="H133" s="225"/>
      <c r="I133" s="177"/>
      <c r="J133" s="132"/>
      <c r="K133" s="133">
        <f t="shared" si="2"/>
        <v>0</v>
      </c>
      <c r="L133" s="229">
        <f t="shared" si="4"/>
        <v>0</v>
      </c>
    </row>
    <row r="134" spans="1:12" s="510" customFormat="1" ht="12.75">
      <c r="A134" s="134"/>
      <c r="B134" s="249" t="s">
        <v>1335</v>
      </c>
      <c r="C134" s="129"/>
      <c r="D134" s="129"/>
      <c r="E134" s="136"/>
      <c r="F134" s="130"/>
      <c r="G134" s="251"/>
      <c r="H134" s="225"/>
      <c r="I134" s="177"/>
      <c r="J134" s="132"/>
      <c r="K134" s="133">
        <f t="shared" si="2"/>
        <v>0</v>
      </c>
      <c r="L134" s="229">
        <f t="shared" si="4"/>
        <v>0</v>
      </c>
    </row>
    <row r="135" spans="1:12" s="510" customFormat="1" ht="12.75">
      <c r="A135" s="134"/>
      <c r="B135" s="249" t="s">
        <v>1336</v>
      </c>
      <c r="C135" s="129"/>
      <c r="D135" s="129"/>
      <c r="E135" s="136"/>
      <c r="F135" s="130"/>
      <c r="G135" s="251"/>
      <c r="H135" s="225"/>
      <c r="I135" s="177"/>
      <c r="J135" s="132"/>
      <c r="K135" s="133">
        <f t="shared" si="2"/>
        <v>0</v>
      </c>
      <c r="L135" s="229">
        <f t="shared" si="4"/>
        <v>0</v>
      </c>
    </row>
    <row r="136" spans="1:12" s="510" customFormat="1" ht="12.75">
      <c r="A136" s="134"/>
      <c r="B136" s="249" t="s">
        <v>1337</v>
      </c>
      <c r="C136" s="129"/>
      <c r="D136" s="129"/>
      <c r="E136" s="136"/>
      <c r="F136" s="130"/>
      <c r="G136" s="251"/>
      <c r="H136" s="225"/>
      <c r="I136" s="177"/>
      <c r="J136" s="132"/>
      <c r="K136" s="133">
        <f aca="true" t="shared" si="5" ref="K136:K199">IF(OR($E136&lt;$I$2,$E136&gt;$J$2,$F136&lt;$I$2,$F136&gt;$J$2),$G136,0)</f>
        <v>0</v>
      </c>
      <c r="L136" s="229">
        <f t="shared" si="4"/>
        <v>0</v>
      </c>
    </row>
    <row r="137" spans="1:12" s="510" customFormat="1" ht="12.75">
      <c r="A137" s="134"/>
      <c r="B137" s="249" t="s">
        <v>1338</v>
      </c>
      <c r="C137" s="129"/>
      <c r="D137" s="129"/>
      <c r="E137" s="136"/>
      <c r="F137" s="130"/>
      <c r="G137" s="251"/>
      <c r="H137" s="225"/>
      <c r="I137" s="177"/>
      <c r="J137" s="132"/>
      <c r="K137" s="133">
        <f t="shared" si="5"/>
        <v>0</v>
      </c>
      <c r="L137" s="229">
        <f t="shared" si="4"/>
        <v>0</v>
      </c>
    </row>
    <row r="138" spans="1:12" s="510" customFormat="1" ht="12.75">
      <c r="A138" s="134"/>
      <c r="B138" s="249" t="s">
        <v>1339</v>
      </c>
      <c r="C138" s="129"/>
      <c r="D138" s="129"/>
      <c r="E138" s="136"/>
      <c r="F138" s="130"/>
      <c r="G138" s="251"/>
      <c r="H138" s="225"/>
      <c r="I138" s="177"/>
      <c r="J138" s="132"/>
      <c r="K138" s="133">
        <f t="shared" si="5"/>
        <v>0</v>
      </c>
      <c r="L138" s="229">
        <f t="shared" si="4"/>
        <v>0</v>
      </c>
    </row>
    <row r="139" spans="1:12" s="510" customFormat="1" ht="12.75">
      <c r="A139" s="134"/>
      <c r="B139" s="249" t="s">
        <v>1340</v>
      </c>
      <c r="C139" s="129"/>
      <c r="D139" s="129"/>
      <c r="E139" s="136"/>
      <c r="F139" s="130"/>
      <c r="G139" s="251"/>
      <c r="H139" s="225"/>
      <c r="I139" s="177"/>
      <c r="J139" s="132"/>
      <c r="K139" s="133">
        <f t="shared" si="5"/>
        <v>0</v>
      </c>
      <c r="L139" s="229">
        <f t="shared" si="4"/>
        <v>0</v>
      </c>
    </row>
    <row r="140" spans="1:12" s="510" customFormat="1" ht="12.75">
      <c r="A140" s="134"/>
      <c r="B140" s="249" t="s">
        <v>1341</v>
      </c>
      <c r="C140" s="129"/>
      <c r="D140" s="129"/>
      <c r="E140" s="136"/>
      <c r="F140" s="130"/>
      <c r="G140" s="251"/>
      <c r="H140" s="225"/>
      <c r="I140" s="177"/>
      <c r="J140" s="132"/>
      <c r="K140" s="133">
        <f t="shared" si="5"/>
        <v>0</v>
      </c>
      <c r="L140" s="229">
        <f t="shared" si="4"/>
        <v>0</v>
      </c>
    </row>
    <row r="141" spans="1:12" s="510" customFormat="1" ht="12.75">
      <c r="A141" s="134"/>
      <c r="B141" s="249" t="s">
        <v>1342</v>
      </c>
      <c r="C141" s="129"/>
      <c r="D141" s="129"/>
      <c r="E141" s="136"/>
      <c r="F141" s="130"/>
      <c r="G141" s="251"/>
      <c r="H141" s="225"/>
      <c r="I141" s="177"/>
      <c r="J141" s="132"/>
      <c r="K141" s="133">
        <f t="shared" si="5"/>
        <v>0</v>
      </c>
      <c r="L141" s="229">
        <f t="shared" si="4"/>
        <v>0</v>
      </c>
    </row>
    <row r="142" spans="1:12" s="510" customFormat="1" ht="12.75">
      <c r="A142" s="134"/>
      <c r="B142" s="249" t="s">
        <v>1343</v>
      </c>
      <c r="C142" s="129"/>
      <c r="D142" s="129"/>
      <c r="E142" s="136"/>
      <c r="F142" s="130"/>
      <c r="G142" s="251"/>
      <c r="H142" s="225"/>
      <c r="I142" s="177"/>
      <c r="J142" s="132"/>
      <c r="K142" s="133">
        <f t="shared" si="5"/>
        <v>0</v>
      </c>
      <c r="L142" s="229">
        <f t="shared" si="4"/>
        <v>0</v>
      </c>
    </row>
    <row r="143" spans="1:12" s="510" customFormat="1" ht="12.75">
      <c r="A143" s="134"/>
      <c r="B143" s="249" t="s">
        <v>1344</v>
      </c>
      <c r="C143" s="129"/>
      <c r="D143" s="129"/>
      <c r="E143" s="136"/>
      <c r="F143" s="130"/>
      <c r="G143" s="251"/>
      <c r="H143" s="225"/>
      <c r="I143" s="177"/>
      <c r="J143" s="132"/>
      <c r="K143" s="133">
        <f t="shared" si="5"/>
        <v>0</v>
      </c>
      <c r="L143" s="229">
        <f t="shared" si="4"/>
        <v>0</v>
      </c>
    </row>
    <row r="144" spans="1:12" s="510" customFormat="1" ht="12.75">
      <c r="A144" s="134"/>
      <c r="B144" s="249" t="s">
        <v>1345</v>
      </c>
      <c r="C144" s="129"/>
      <c r="D144" s="129"/>
      <c r="E144" s="136"/>
      <c r="F144" s="130"/>
      <c r="G144" s="251"/>
      <c r="H144" s="225"/>
      <c r="I144" s="177"/>
      <c r="J144" s="132"/>
      <c r="K144" s="133">
        <f t="shared" si="5"/>
        <v>0</v>
      </c>
      <c r="L144" s="229">
        <f aca="true" t="shared" si="6" ref="L144:L204">IF(G144&gt;0,G144-MAX($J144,$K144),0)</f>
        <v>0</v>
      </c>
    </row>
    <row r="145" spans="1:12" s="510" customFormat="1" ht="12.75">
      <c r="A145" s="134"/>
      <c r="B145" s="249" t="s">
        <v>1346</v>
      </c>
      <c r="C145" s="129"/>
      <c r="D145" s="129"/>
      <c r="E145" s="136"/>
      <c r="F145" s="130"/>
      <c r="G145" s="251"/>
      <c r="H145" s="225"/>
      <c r="I145" s="177"/>
      <c r="J145" s="132"/>
      <c r="K145" s="133">
        <f t="shared" si="5"/>
        <v>0</v>
      </c>
      <c r="L145" s="229">
        <f t="shared" si="6"/>
        <v>0</v>
      </c>
    </row>
    <row r="146" spans="1:12" s="510" customFormat="1" ht="12.75">
      <c r="A146" s="134"/>
      <c r="B146" s="249" t="s">
        <v>1347</v>
      </c>
      <c r="C146" s="129"/>
      <c r="D146" s="129"/>
      <c r="E146" s="136"/>
      <c r="F146" s="130"/>
      <c r="G146" s="251"/>
      <c r="H146" s="225"/>
      <c r="I146" s="177"/>
      <c r="J146" s="132"/>
      <c r="K146" s="133">
        <f t="shared" si="5"/>
        <v>0</v>
      </c>
      <c r="L146" s="229">
        <f t="shared" si="6"/>
        <v>0</v>
      </c>
    </row>
    <row r="147" spans="1:12" s="510" customFormat="1" ht="12.75">
      <c r="A147" s="134"/>
      <c r="B147" s="249" t="s">
        <v>1348</v>
      </c>
      <c r="C147" s="129"/>
      <c r="D147" s="129"/>
      <c r="E147" s="136"/>
      <c r="F147" s="130"/>
      <c r="G147" s="251"/>
      <c r="H147" s="225"/>
      <c r="I147" s="177"/>
      <c r="J147" s="132"/>
      <c r="K147" s="133">
        <f t="shared" si="5"/>
        <v>0</v>
      </c>
      <c r="L147" s="229">
        <f t="shared" si="6"/>
        <v>0</v>
      </c>
    </row>
    <row r="148" spans="1:12" s="510" customFormat="1" ht="12.75">
      <c r="A148" s="134"/>
      <c r="B148" s="249" t="s">
        <v>1349</v>
      </c>
      <c r="C148" s="129"/>
      <c r="D148" s="129"/>
      <c r="E148" s="136"/>
      <c r="F148" s="130"/>
      <c r="G148" s="251"/>
      <c r="H148" s="225"/>
      <c r="I148" s="177"/>
      <c r="J148" s="132"/>
      <c r="K148" s="133">
        <f t="shared" si="5"/>
        <v>0</v>
      </c>
      <c r="L148" s="229">
        <f t="shared" si="6"/>
        <v>0</v>
      </c>
    </row>
    <row r="149" spans="1:12" s="510" customFormat="1" ht="12.75">
      <c r="A149" s="134"/>
      <c r="B149" s="249" t="s">
        <v>1350</v>
      </c>
      <c r="C149" s="129"/>
      <c r="D149" s="129"/>
      <c r="E149" s="136"/>
      <c r="F149" s="130"/>
      <c r="G149" s="251"/>
      <c r="H149" s="225"/>
      <c r="I149" s="177"/>
      <c r="J149" s="132"/>
      <c r="K149" s="133">
        <f t="shared" si="5"/>
        <v>0</v>
      </c>
      <c r="L149" s="229">
        <f t="shared" si="6"/>
        <v>0</v>
      </c>
    </row>
    <row r="150" spans="1:12" s="510" customFormat="1" ht="12.75">
      <c r="A150" s="134"/>
      <c r="B150" s="249" t="s">
        <v>1351</v>
      </c>
      <c r="C150" s="129"/>
      <c r="D150" s="129"/>
      <c r="E150" s="136"/>
      <c r="F150" s="130"/>
      <c r="G150" s="251"/>
      <c r="H150" s="225"/>
      <c r="I150" s="177"/>
      <c r="J150" s="132"/>
      <c r="K150" s="133">
        <f t="shared" si="5"/>
        <v>0</v>
      </c>
      <c r="L150" s="229">
        <f t="shared" si="6"/>
        <v>0</v>
      </c>
    </row>
    <row r="151" spans="1:12" s="510" customFormat="1" ht="12.75">
      <c r="A151" s="134"/>
      <c r="B151" s="249" t="s">
        <v>1352</v>
      </c>
      <c r="C151" s="129"/>
      <c r="D151" s="129"/>
      <c r="E151" s="136"/>
      <c r="F151" s="130"/>
      <c r="G151" s="251"/>
      <c r="H151" s="225"/>
      <c r="I151" s="177"/>
      <c r="J151" s="132"/>
      <c r="K151" s="133">
        <f t="shared" si="5"/>
        <v>0</v>
      </c>
      <c r="L151" s="229">
        <f t="shared" si="6"/>
        <v>0</v>
      </c>
    </row>
    <row r="152" spans="1:12" s="510" customFormat="1" ht="12.75">
      <c r="A152" s="134"/>
      <c r="B152" s="249" t="s">
        <v>1353</v>
      </c>
      <c r="C152" s="129"/>
      <c r="D152" s="129"/>
      <c r="E152" s="136"/>
      <c r="F152" s="130"/>
      <c r="G152" s="251"/>
      <c r="H152" s="225"/>
      <c r="I152" s="177"/>
      <c r="J152" s="132"/>
      <c r="K152" s="133">
        <f t="shared" si="5"/>
        <v>0</v>
      </c>
      <c r="L152" s="229">
        <f t="shared" si="6"/>
        <v>0</v>
      </c>
    </row>
    <row r="153" spans="1:12" s="510" customFormat="1" ht="12.75">
      <c r="A153" s="134"/>
      <c r="B153" s="249" t="s">
        <v>1354</v>
      </c>
      <c r="C153" s="129"/>
      <c r="D153" s="129"/>
      <c r="E153" s="136"/>
      <c r="F153" s="130"/>
      <c r="G153" s="251"/>
      <c r="H153" s="225"/>
      <c r="I153" s="177"/>
      <c r="J153" s="132"/>
      <c r="K153" s="133">
        <f t="shared" si="5"/>
        <v>0</v>
      </c>
      <c r="L153" s="229">
        <f t="shared" si="6"/>
        <v>0</v>
      </c>
    </row>
    <row r="154" spans="1:12" s="510" customFormat="1" ht="12.75">
      <c r="A154" s="134"/>
      <c r="B154" s="249" t="s">
        <v>1355</v>
      </c>
      <c r="C154" s="129"/>
      <c r="D154" s="129"/>
      <c r="E154" s="136"/>
      <c r="F154" s="130"/>
      <c r="G154" s="251"/>
      <c r="H154" s="225"/>
      <c r="I154" s="177"/>
      <c r="J154" s="132"/>
      <c r="K154" s="133">
        <f t="shared" si="5"/>
        <v>0</v>
      </c>
      <c r="L154" s="229">
        <f t="shared" si="6"/>
        <v>0</v>
      </c>
    </row>
    <row r="155" spans="1:12" s="510" customFormat="1" ht="12.75">
      <c r="A155" s="134"/>
      <c r="B155" s="249" t="s">
        <v>1356</v>
      </c>
      <c r="C155" s="129"/>
      <c r="D155" s="129"/>
      <c r="E155" s="136"/>
      <c r="F155" s="130"/>
      <c r="G155" s="251"/>
      <c r="H155" s="225"/>
      <c r="I155" s="177"/>
      <c r="J155" s="132"/>
      <c r="K155" s="133">
        <f t="shared" si="5"/>
        <v>0</v>
      </c>
      <c r="L155" s="229">
        <f t="shared" si="6"/>
        <v>0</v>
      </c>
    </row>
    <row r="156" spans="1:12" s="510" customFormat="1" ht="12.75">
      <c r="A156" s="134"/>
      <c r="B156" s="249" t="s">
        <v>1357</v>
      </c>
      <c r="C156" s="129"/>
      <c r="D156" s="129"/>
      <c r="E156" s="136"/>
      <c r="F156" s="130"/>
      <c r="G156" s="251"/>
      <c r="H156" s="225"/>
      <c r="I156" s="177"/>
      <c r="J156" s="132"/>
      <c r="K156" s="133">
        <f t="shared" si="5"/>
        <v>0</v>
      </c>
      <c r="L156" s="229">
        <f t="shared" si="6"/>
        <v>0</v>
      </c>
    </row>
    <row r="157" spans="1:12" s="510" customFormat="1" ht="12.75">
      <c r="A157" s="134"/>
      <c r="B157" s="249" t="s">
        <v>1358</v>
      </c>
      <c r="C157" s="129"/>
      <c r="D157" s="129"/>
      <c r="E157" s="136"/>
      <c r="F157" s="130"/>
      <c r="G157" s="251"/>
      <c r="H157" s="225"/>
      <c r="I157" s="177"/>
      <c r="J157" s="132"/>
      <c r="K157" s="133">
        <f t="shared" si="5"/>
        <v>0</v>
      </c>
      <c r="L157" s="229">
        <f t="shared" si="6"/>
        <v>0</v>
      </c>
    </row>
    <row r="158" spans="1:12" s="510" customFormat="1" ht="12.75">
      <c r="A158" s="134"/>
      <c r="B158" s="249" t="s">
        <v>1359</v>
      </c>
      <c r="C158" s="129"/>
      <c r="D158" s="129"/>
      <c r="E158" s="136"/>
      <c r="F158" s="130"/>
      <c r="G158" s="251"/>
      <c r="H158" s="225"/>
      <c r="I158" s="177"/>
      <c r="J158" s="132"/>
      <c r="K158" s="133">
        <f t="shared" si="5"/>
        <v>0</v>
      </c>
      <c r="L158" s="229">
        <f t="shared" si="6"/>
        <v>0</v>
      </c>
    </row>
    <row r="159" spans="1:12" s="510" customFormat="1" ht="12.75">
      <c r="A159" s="134"/>
      <c r="B159" s="249" t="s">
        <v>1360</v>
      </c>
      <c r="C159" s="129"/>
      <c r="D159" s="129"/>
      <c r="E159" s="136"/>
      <c r="F159" s="130"/>
      <c r="G159" s="251"/>
      <c r="H159" s="225"/>
      <c r="I159" s="177"/>
      <c r="J159" s="132"/>
      <c r="K159" s="133">
        <f t="shared" si="5"/>
        <v>0</v>
      </c>
      <c r="L159" s="229">
        <f t="shared" si="6"/>
        <v>0</v>
      </c>
    </row>
    <row r="160" spans="1:12" s="510" customFormat="1" ht="12.75">
      <c r="A160" s="134"/>
      <c r="B160" s="249" t="s">
        <v>1361</v>
      </c>
      <c r="C160" s="129"/>
      <c r="D160" s="129"/>
      <c r="E160" s="136"/>
      <c r="F160" s="130"/>
      <c r="G160" s="251"/>
      <c r="H160" s="225"/>
      <c r="I160" s="177"/>
      <c r="J160" s="132"/>
      <c r="K160" s="133">
        <f t="shared" si="5"/>
        <v>0</v>
      </c>
      <c r="L160" s="229">
        <f t="shared" si="6"/>
        <v>0</v>
      </c>
    </row>
    <row r="161" spans="1:12" s="510" customFormat="1" ht="12.75">
      <c r="A161" s="134"/>
      <c r="B161" s="249" t="s">
        <v>1362</v>
      </c>
      <c r="C161" s="129"/>
      <c r="D161" s="129"/>
      <c r="E161" s="136"/>
      <c r="F161" s="130"/>
      <c r="G161" s="251"/>
      <c r="H161" s="225"/>
      <c r="I161" s="177"/>
      <c r="J161" s="132"/>
      <c r="K161" s="133">
        <f t="shared" si="5"/>
        <v>0</v>
      </c>
      <c r="L161" s="229">
        <f t="shared" si="6"/>
        <v>0</v>
      </c>
    </row>
    <row r="162" spans="1:12" s="510" customFormat="1" ht="12.75">
      <c r="A162" s="134"/>
      <c r="B162" s="249" t="s">
        <v>1363</v>
      </c>
      <c r="C162" s="129"/>
      <c r="D162" s="129"/>
      <c r="E162" s="136"/>
      <c r="F162" s="130"/>
      <c r="G162" s="251"/>
      <c r="H162" s="225"/>
      <c r="I162" s="177"/>
      <c r="J162" s="132"/>
      <c r="K162" s="133">
        <f t="shared" si="5"/>
        <v>0</v>
      </c>
      <c r="L162" s="229">
        <f t="shared" si="6"/>
        <v>0</v>
      </c>
    </row>
    <row r="163" spans="1:12" s="510" customFormat="1" ht="12.75">
      <c r="A163" s="134"/>
      <c r="B163" s="249" t="s">
        <v>1364</v>
      </c>
      <c r="C163" s="129"/>
      <c r="D163" s="129"/>
      <c r="E163" s="136"/>
      <c r="F163" s="130"/>
      <c r="G163" s="251"/>
      <c r="H163" s="225"/>
      <c r="I163" s="177"/>
      <c r="J163" s="132"/>
      <c r="K163" s="133">
        <f t="shared" si="5"/>
        <v>0</v>
      </c>
      <c r="L163" s="229">
        <f t="shared" si="6"/>
        <v>0</v>
      </c>
    </row>
    <row r="164" spans="1:12" s="510" customFormat="1" ht="12.75">
      <c r="A164" s="134"/>
      <c r="B164" s="249" t="s">
        <v>1365</v>
      </c>
      <c r="C164" s="129"/>
      <c r="D164" s="129"/>
      <c r="E164" s="136"/>
      <c r="F164" s="130"/>
      <c r="G164" s="251"/>
      <c r="H164" s="225"/>
      <c r="I164" s="177"/>
      <c r="J164" s="132"/>
      <c r="K164" s="133">
        <f t="shared" si="5"/>
        <v>0</v>
      </c>
      <c r="L164" s="229">
        <f t="shared" si="6"/>
        <v>0</v>
      </c>
    </row>
    <row r="165" spans="1:12" s="510" customFormat="1" ht="12.75">
      <c r="A165" s="134"/>
      <c r="B165" s="249" t="s">
        <v>1366</v>
      </c>
      <c r="C165" s="129"/>
      <c r="D165" s="129"/>
      <c r="E165" s="136"/>
      <c r="F165" s="130"/>
      <c r="G165" s="251"/>
      <c r="H165" s="225"/>
      <c r="I165" s="177"/>
      <c r="J165" s="132"/>
      <c r="K165" s="133">
        <f t="shared" si="5"/>
        <v>0</v>
      </c>
      <c r="L165" s="229">
        <f t="shared" si="6"/>
        <v>0</v>
      </c>
    </row>
    <row r="166" spans="1:12" s="510" customFormat="1" ht="12.75">
      <c r="A166" s="134"/>
      <c r="B166" s="249" t="s">
        <v>1367</v>
      </c>
      <c r="C166" s="129"/>
      <c r="D166" s="129"/>
      <c r="E166" s="136"/>
      <c r="F166" s="130"/>
      <c r="G166" s="251"/>
      <c r="H166" s="225"/>
      <c r="I166" s="177"/>
      <c r="J166" s="132"/>
      <c r="K166" s="133">
        <f t="shared" si="5"/>
        <v>0</v>
      </c>
      <c r="L166" s="229">
        <f t="shared" si="6"/>
        <v>0</v>
      </c>
    </row>
    <row r="167" spans="1:12" s="510" customFormat="1" ht="12.75">
      <c r="A167" s="134"/>
      <c r="B167" s="249" t="s">
        <v>1368</v>
      </c>
      <c r="C167" s="129"/>
      <c r="D167" s="129"/>
      <c r="E167" s="136"/>
      <c r="F167" s="130"/>
      <c r="G167" s="251"/>
      <c r="H167" s="225"/>
      <c r="I167" s="177"/>
      <c r="J167" s="132"/>
      <c r="K167" s="133">
        <f t="shared" si="5"/>
        <v>0</v>
      </c>
      <c r="L167" s="229">
        <f t="shared" si="6"/>
        <v>0</v>
      </c>
    </row>
    <row r="168" spans="1:12" s="510" customFormat="1" ht="12.75">
      <c r="A168" s="134"/>
      <c r="B168" s="249" t="s">
        <v>1369</v>
      </c>
      <c r="C168" s="129"/>
      <c r="D168" s="129"/>
      <c r="E168" s="136"/>
      <c r="F168" s="130"/>
      <c r="G168" s="251"/>
      <c r="H168" s="225"/>
      <c r="I168" s="177"/>
      <c r="J168" s="132"/>
      <c r="K168" s="133">
        <f t="shared" si="5"/>
        <v>0</v>
      </c>
      <c r="L168" s="229">
        <f t="shared" si="6"/>
        <v>0</v>
      </c>
    </row>
    <row r="169" spans="1:12" s="510" customFormat="1" ht="12.75">
      <c r="A169" s="134"/>
      <c r="B169" s="249" t="s">
        <v>1370</v>
      </c>
      <c r="C169" s="129"/>
      <c r="D169" s="129"/>
      <c r="E169" s="136"/>
      <c r="F169" s="130"/>
      <c r="G169" s="251"/>
      <c r="H169" s="225"/>
      <c r="I169" s="177"/>
      <c r="J169" s="132"/>
      <c r="K169" s="133">
        <f t="shared" si="5"/>
        <v>0</v>
      </c>
      <c r="L169" s="229">
        <f t="shared" si="6"/>
        <v>0</v>
      </c>
    </row>
    <row r="170" spans="1:12" s="510" customFormat="1" ht="12.75">
      <c r="A170" s="134"/>
      <c r="B170" s="249" t="s">
        <v>1371</v>
      </c>
      <c r="C170" s="129"/>
      <c r="D170" s="129"/>
      <c r="E170" s="136"/>
      <c r="F170" s="130"/>
      <c r="G170" s="251"/>
      <c r="H170" s="225"/>
      <c r="I170" s="177"/>
      <c r="J170" s="132"/>
      <c r="K170" s="133">
        <f t="shared" si="5"/>
        <v>0</v>
      </c>
      <c r="L170" s="229">
        <f t="shared" si="6"/>
        <v>0</v>
      </c>
    </row>
    <row r="171" spans="1:12" s="510" customFormat="1" ht="12.75">
      <c r="A171" s="134"/>
      <c r="B171" s="249" t="s">
        <v>1372</v>
      </c>
      <c r="C171" s="129"/>
      <c r="D171" s="129"/>
      <c r="E171" s="136"/>
      <c r="F171" s="130"/>
      <c r="G171" s="251"/>
      <c r="H171" s="225"/>
      <c r="I171" s="177"/>
      <c r="J171" s="132"/>
      <c r="K171" s="133">
        <f t="shared" si="5"/>
        <v>0</v>
      </c>
      <c r="L171" s="229">
        <f t="shared" si="6"/>
        <v>0</v>
      </c>
    </row>
    <row r="172" spans="1:12" s="510" customFormat="1" ht="12.75">
      <c r="A172" s="134"/>
      <c r="B172" s="249" t="s">
        <v>1373</v>
      </c>
      <c r="C172" s="129"/>
      <c r="D172" s="129"/>
      <c r="E172" s="136"/>
      <c r="F172" s="130"/>
      <c r="G172" s="251"/>
      <c r="H172" s="225"/>
      <c r="I172" s="177"/>
      <c r="J172" s="132"/>
      <c r="K172" s="133">
        <f t="shared" si="5"/>
        <v>0</v>
      </c>
      <c r="L172" s="229">
        <f t="shared" si="6"/>
        <v>0</v>
      </c>
    </row>
    <row r="173" spans="1:12" s="510" customFormat="1" ht="12.75">
      <c r="A173" s="134"/>
      <c r="B173" s="249" t="s">
        <v>1374</v>
      </c>
      <c r="C173" s="129"/>
      <c r="D173" s="129"/>
      <c r="E173" s="136"/>
      <c r="F173" s="130"/>
      <c r="G173" s="251"/>
      <c r="H173" s="225"/>
      <c r="I173" s="177"/>
      <c r="J173" s="132"/>
      <c r="K173" s="133">
        <f t="shared" si="5"/>
        <v>0</v>
      </c>
      <c r="L173" s="229">
        <f t="shared" si="6"/>
        <v>0</v>
      </c>
    </row>
    <row r="174" spans="1:12" s="510" customFormat="1" ht="12.75">
      <c r="A174" s="134"/>
      <c r="B174" s="249" t="s">
        <v>1375</v>
      </c>
      <c r="C174" s="129"/>
      <c r="D174" s="129"/>
      <c r="E174" s="136"/>
      <c r="F174" s="130"/>
      <c r="G174" s="251"/>
      <c r="H174" s="225"/>
      <c r="I174" s="177"/>
      <c r="J174" s="132"/>
      <c r="K174" s="133">
        <f t="shared" si="5"/>
        <v>0</v>
      </c>
      <c r="L174" s="229">
        <f t="shared" si="6"/>
        <v>0</v>
      </c>
    </row>
    <row r="175" spans="1:12" s="510" customFormat="1" ht="12.75">
      <c r="A175" s="134"/>
      <c r="B175" s="249" t="s">
        <v>1376</v>
      </c>
      <c r="C175" s="129"/>
      <c r="D175" s="129"/>
      <c r="E175" s="136"/>
      <c r="F175" s="130"/>
      <c r="G175" s="251"/>
      <c r="H175" s="225"/>
      <c r="I175" s="177"/>
      <c r="J175" s="132"/>
      <c r="K175" s="133">
        <f t="shared" si="5"/>
        <v>0</v>
      </c>
      <c r="L175" s="229">
        <f t="shared" si="6"/>
        <v>0</v>
      </c>
    </row>
    <row r="176" spans="1:12" s="510" customFormat="1" ht="12.75">
      <c r="A176" s="134"/>
      <c r="B176" s="249" t="s">
        <v>1377</v>
      </c>
      <c r="C176" s="129"/>
      <c r="D176" s="129"/>
      <c r="E176" s="136"/>
      <c r="F176" s="130"/>
      <c r="G176" s="251"/>
      <c r="H176" s="225"/>
      <c r="I176" s="177"/>
      <c r="J176" s="132"/>
      <c r="K176" s="133">
        <f t="shared" si="5"/>
        <v>0</v>
      </c>
      <c r="L176" s="229">
        <f t="shared" si="6"/>
        <v>0</v>
      </c>
    </row>
    <row r="177" spans="1:12" s="510" customFormat="1" ht="12.75">
      <c r="A177" s="134"/>
      <c r="B177" s="249" t="s">
        <v>1378</v>
      </c>
      <c r="C177" s="129"/>
      <c r="D177" s="129"/>
      <c r="E177" s="136"/>
      <c r="F177" s="130"/>
      <c r="G177" s="251"/>
      <c r="H177" s="225"/>
      <c r="I177" s="177"/>
      <c r="J177" s="132"/>
      <c r="K177" s="133">
        <f t="shared" si="5"/>
        <v>0</v>
      </c>
      <c r="L177" s="229">
        <f t="shared" si="6"/>
        <v>0</v>
      </c>
    </row>
    <row r="178" spans="1:12" s="510" customFormat="1" ht="12.75">
      <c r="A178" s="134"/>
      <c r="B178" s="249" t="s">
        <v>1379</v>
      </c>
      <c r="C178" s="129"/>
      <c r="D178" s="129"/>
      <c r="E178" s="136"/>
      <c r="F178" s="130"/>
      <c r="G178" s="251"/>
      <c r="H178" s="225"/>
      <c r="I178" s="177"/>
      <c r="J178" s="132"/>
      <c r="K178" s="133">
        <f t="shared" si="5"/>
        <v>0</v>
      </c>
      <c r="L178" s="229">
        <f t="shared" si="6"/>
        <v>0</v>
      </c>
    </row>
    <row r="179" spans="1:12" s="510" customFormat="1" ht="12.75">
      <c r="A179" s="134"/>
      <c r="B179" s="249" t="s">
        <v>1380</v>
      </c>
      <c r="C179" s="129"/>
      <c r="D179" s="129"/>
      <c r="E179" s="136"/>
      <c r="F179" s="130"/>
      <c r="G179" s="251"/>
      <c r="H179" s="225"/>
      <c r="I179" s="177"/>
      <c r="J179" s="132"/>
      <c r="K179" s="133">
        <f t="shared" si="5"/>
        <v>0</v>
      </c>
      <c r="L179" s="229">
        <f t="shared" si="6"/>
        <v>0</v>
      </c>
    </row>
    <row r="180" spans="1:12" s="510" customFormat="1" ht="12.75">
      <c r="A180" s="134"/>
      <c r="B180" s="249" t="s">
        <v>1381</v>
      </c>
      <c r="C180" s="129"/>
      <c r="D180" s="129"/>
      <c r="E180" s="136"/>
      <c r="F180" s="130"/>
      <c r="G180" s="251"/>
      <c r="H180" s="225"/>
      <c r="I180" s="177"/>
      <c r="J180" s="132"/>
      <c r="K180" s="133">
        <f t="shared" si="5"/>
        <v>0</v>
      </c>
      <c r="L180" s="229">
        <f t="shared" si="6"/>
        <v>0</v>
      </c>
    </row>
    <row r="181" spans="1:12" s="510" customFormat="1" ht="12.75">
      <c r="A181" s="134"/>
      <c r="B181" s="249" t="s">
        <v>1382</v>
      </c>
      <c r="C181" s="129"/>
      <c r="D181" s="129"/>
      <c r="E181" s="136"/>
      <c r="F181" s="130"/>
      <c r="G181" s="251"/>
      <c r="H181" s="225"/>
      <c r="I181" s="177"/>
      <c r="J181" s="132"/>
      <c r="K181" s="133">
        <f t="shared" si="5"/>
        <v>0</v>
      </c>
      <c r="L181" s="229">
        <f t="shared" si="6"/>
        <v>0</v>
      </c>
    </row>
    <row r="182" spans="1:12" s="510" customFormat="1" ht="12.75">
      <c r="A182" s="134"/>
      <c r="B182" s="249" t="s">
        <v>1383</v>
      </c>
      <c r="C182" s="129"/>
      <c r="D182" s="129"/>
      <c r="E182" s="136"/>
      <c r="F182" s="130"/>
      <c r="G182" s="251"/>
      <c r="H182" s="225"/>
      <c r="I182" s="177"/>
      <c r="J182" s="132"/>
      <c r="K182" s="133">
        <f t="shared" si="5"/>
        <v>0</v>
      </c>
      <c r="L182" s="229">
        <f t="shared" si="6"/>
        <v>0</v>
      </c>
    </row>
    <row r="183" spans="1:12" s="510" customFormat="1" ht="12.75">
      <c r="A183" s="134"/>
      <c r="B183" s="249" t="s">
        <v>1384</v>
      </c>
      <c r="C183" s="129"/>
      <c r="D183" s="129"/>
      <c r="E183" s="136"/>
      <c r="F183" s="130"/>
      <c r="G183" s="251"/>
      <c r="H183" s="225"/>
      <c r="I183" s="177"/>
      <c r="J183" s="132"/>
      <c r="K183" s="133">
        <f t="shared" si="5"/>
        <v>0</v>
      </c>
      <c r="L183" s="229">
        <f t="shared" si="6"/>
        <v>0</v>
      </c>
    </row>
    <row r="184" spans="1:12" s="510" customFormat="1" ht="12.75">
      <c r="A184" s="134"/>
      <c r="B184" s="249" t="s">
        <v>1385</v>
      </c>
      <c r="C184" s="129"/>
      <c r="D184" s="129"/>
      <c r="E184" s="136"/>
      <c r="F184" s="130"/>
      <c r="G184" s="251"/>
      <c r="H184" s="225"/>
      <c r="I184" s="177"/>
      <c r="J184" s="132"/>
      <c r="K184" s="133">
        <f t="shared" si="5"/>
        <v>0</v>
      </c>
      <c r="L184" s="229">
        <f t="shared" si="6"/>
        <v>0</v>
      </c>
    </row>
    <row r="185" spans="1:12" s="510" customFormat="1" ht="12.75">
      <c r="A185" s="134"/>
      <c r="B185" s="249" t="s">
        <v>1386</v>
      </c>
      <c r="C185" s="129"/>
      <c r="D185" s="129"/>
      <c r="E185" s="136"/>
      <c r="F185" s="130"/>
      <c r="G185" s="251"/>
      <c r="H185" s="225"/>
      <c r="I185" s="177"/>
      <c r="J185" s="132"/>
      <c r="K185" s="133">
        <f t="shared" si="5"/>
        <v>0</v>
      </c>
      <c r="L185" s="229">
        <f t="shared" si="6"/>
        <v>0</v>
      </c>
    </row>
    <row r="186" spans="1:12" s="510" customFormat="1" ht="12.75">
      <c r="A186" s="134"/>
      <c r="B186" s="249" t="s">
        <v>1387</v>
      </c>
      <c r="C186" s="129"/>
      <c r="D186" s="129"/>
      <c r="E186" s="136"/>
      <c r="F186" s="130"/>
      <c r="G186" s="251"/>
      <c r="H186" s="225"/>
      <c r="I186" s="177"/>
      <c r="J186" s="132"/>
      <c r="K186" s="133">
        <f t="shared" si="5"/>
        <v>0</v>
      </c>
      <c r="L186" s="229">
        <f t="shared" si="6"/>
        <v>0</v>
      </c>
    </row>
    <row r="187" spans="1:12" s="510" customFormat="1" ht="12.75">
      <c r="A187" s="134"/>
      <c r="B187" s="249" t="s">
        <v>1388</v>
      </c>
      <c r="C187" s="129"/>
      <c r="D187" s="129"/>
      <c r="E187" s="136"/>
      <c r="F187" s="130"/>
      <c r="G187" s="251"/>
      <c r="H187" s="225"/>
      <c r="I187" s="177"/>
      <c r="J187" s="132"/>
      <c r="K187" s="133">
        <f t="shared" si="5"/>
        <v>0</v>
      </c>
      <c r="L187" s="229">
        <f t="shared" si="6"/>
        <v>0</v>
      </c>
    </row>
    <row r="188" spans="1:12" s="510" customFormat="1" ht="12.75">
      <c r="A188" s="134"/>
      <c r="B188" s="249" t="s">
        <v>1389</v>
      </c>
      <c r="C188" s="129"/>
      <c r="D188" s="129"/>
      <c r="E188" s="136"/>
      <c r="F188" s="130"/>
      <c r="G188" s="251"/>
      <c r="H188" s="225"/>
      <c r="I188" s="177"/>
      <c r="J188" s="132"/>
      <c r="K188" s="133">
        <f t="shared" si="5"/>
        <v>0</v>
      </c>
      <c r="L188" s="229">
        <f t="shared" si="6"/>
        <v>0</v>
      </c>
    </row>
    <row r="189" spans="1:12" s="510" customFormat="1" ht="12.75">
      <c r="A189" s="134"/>
      <c r="B189" s="249" t="s">
        <v>1390</v>
      </c>
      <c r="C189" s="129"/>
      <c r="D189" s="129"/>
      <c r="E189" s="136"/>
      <c r="F189" s="130"/>
      <c r="G189" s="251"/>
      <c r="H189" s="225"/>
      <c r="I189" s="177"/>
      <c r="J189" s="132"/>
      <c r="K189" s="133">
        <f t="shared" si="5"/>
        <v>0</v>
      </c>
      <c r="L189" s="229">
        <f t="shared" si="6"/>
        <v>0</v>
      </c>
    </row>
    <row r="190" spans="1:12" s="510" customFormat="1" ht="12.75">
      <c r="A190" s="134"/>
      <c r="B190" s="249" t="s">
        <v>1391</v>
      </c>
      <c r="C190" s="129"/>
      <c r="D190" s="129"/>
      <c r="E190" s="136"/>
      <c r="F190" s="130"/>
      <c r="G190" s="251"/>
      <c r="H190" s="225"/>
      <c r="I190" s="177"/>
      <c r="J190" s="132"/>
      <c r="K190" s="133">
        <f t="shared" si="5"/>
        <v>0</v>
      </c>
      <c r="L190" s="229">
        <f t="shared" si="6"/>
        <v>0</v>
      </c>
    </row>
    <row r="191" spans="1:12" s="510" customFormat="1" ht="12.75">
      <c r="A191" s="134"/>
      <c r="B191" s="249" t="s">
        <v>1392</v>
      </c>
      <c r="C191" s="129"/>
      <c r="D191" s="129"/>
      <c r="E191" s="136"/>
      <c r="F191" s="130"/>
      <c r="G191" s="251"/>
      <c r="H191" s="225"/>
      <c r="I191" s="177"/>
      <c r="J191" s="132"/>
      <c r="K191" s="133">
        <f t="shared" si="5"/>
        <v>0</v>
      </c>
      <c r="L191" s="229">
        <f t="shared" si="6"/>
        <v>0</v>
      </c>
    </row>
    <row r="192" spans="1:12" s="510" customFormat="1" ht="12.75">
      <c r="A192" s="134"/>
      <c r="B192" s="249" t="s">
        <v>1393</v>
      </c>
      <c r="C192" s="129"/>
      <c r="D192" s="129"/>
      <c r="E192" s="136"/>
      <c r="F192" s="130"/>
      <c r="G192" s="251"/>
      <c r="H192" s="225"/>
      <c r="I192" s="177"/>
      <c r="J192" s="132"/>
      <c r="K192" s="133">
        <f t="shared" si="5"/>
        <v>0</v>
      </c>
      <c r="L192" s="229">
        <f t="shared" si="6"/>
        <v>0</v>
      </c>
    </row>
    <row r="193" spans="1:12" s="510" customFormat="1" ht="12.75">
      <c r="A193" s="134"/>
      <c r="B193" s="249" t="s">
        <v>1394</v>
      </c>
      <c r="C193" s="129"/>
      <c r="D193" s="129"/>
      <c r="E193" s="136"/>
      <c r="F193" s="130"/>
      <c r="G193" s="251"/>
      <c r="H193" s="225"/>
      <c r="I193" s="177"/>
      <c r="J193" s="132"/>
      <c r="K193" s="133">
        <f t="shared" si="5"/>
        <v>0</v>
      </c>
      <c r="L193" s="229">
        <f t="shared" si="6"/>
        <v>0</v>
      </c>
    </row>
    <row r="194" spans="1:12" s="510" customFormat="1" ht="12.75">
      <c r="A194" s="134"/>
      <c r="B194" s="249" t="s">
        <v>1395</v>
      </c>
      <c r="C194" s="129"/>
      <c r="D194" s="129"/>
      <c r="E194" s="136"/>
      <c r="F194" s="130"/>
      <c r="G194" s="251"/>
      <c r="H194" s="225"/>
      <c r="I194" s="177"/>
      <c r="J194" s="132"/>
      <c r="K194" s="133">
        <f t="shared" si="5"/>
        <v>0</v>
      </c>
      <c r="L194" s="229">
        <f t="shared" si="6"/>
        <v>0</v>
      </c>
    </row>
    <row r="195" spans="1:12" s="510" customFormat="1" ht="12.75">
      <c r="A195" s="134"/>
      <c r="B195" s="249" t="s">
        <v>1396</v>
      </c>
      <c r="C195" s="129"/>
      <c r="D195" s="129"/>
      <c r="E195" s="136"/>
      <c r="F195" s="130"/>
      <c r="G195" s="251"/>
      <c r="H195" s="225"/>
      <c r="I195" s="177"/>
      <c r="J195" s="132"/>
      <c r="K195" s="133">
        <f t="shared" si="5"/>
        <v>0</v>
      </c>
      <c r="L195" s="229">
        <f t="shared" si="6"/>
        <v>0</v>
      </c>
    </row>
    <row r="196" spans="1:12" s="510" customFormat="1" ht="12.75">
      <c r="A196" s="134"/>
      <c r="B196" s="249" t="s">
        <v>1397</v>
      </c>
      <c r="C196" s="129"/>
      <c r="D196" s="129"/>
      <c r="E196" s="136"/>
      <c r="F196" s="130"/>
      <c r="G196" s="251"/>
      <c r="H196" s="225"/>
      <c r="I196" s="177"/>
      <c r="J196" s="132"/>
      <c r="K196" s="133">
        <f t="shared" si="5"/>
        <v>0</v>
      </c>
      <c r="L196" s="229">
        <f t="shared" si="6"/>
        <v>0</v>
      </c>
    </row>
    <row r="197" spans="1:12" s="510" customFormat="1" ht="12.75">
      <c r="A197" s="134"/>
      <c r="B197" s="249" t="s">
        <v>1398</v>
      </c>
      <c r="C197" s="129"/>
      <c r="D197" s="129"/>
      <c r="E197" s="136"/>
      <c r="F197" s="130"/>
      <c r="G197" s="251"/>
      <c r="H197" s="225"/>
      <c r="I197" s="177"/>
      <c r="J197" s="132"/>
      <c r="K197" s="133">
        <f t="shared" si="5"/>
        <v>0</v>
      </c>
      <c r="L197" s="229">
        <f t="shared" si="6"/>
        <v>0</v>
      </c>
    </row>
    <row r="198" spans="1:12" s="510" customFormat="1" ht="12.75">
      <c r="A198" s="134"/>
      <c r="B198" s="249" t="s">
        <v>1399</v>
      </c>
      <c r="C198" s="129"/>
      <c r="D198" s="129"/>
      <c r="E198" s="136"/>
      <c r="F198" s="130"/>
      <c r="G198" s="251"/>
      <c r="H198" s="225"/>
      <c r="I198" s="177"/>
      <c r="J198" s="132"/>
      <c r="K198" s="133">
        <f t="shared" si="5"/>
        <v>0</v>
      </c>
      <c r="L198" s="229">
        <f t="shared" si="6"/>
        <v>0</v>
      </c>
    </row>
    <row r="199" spans="1:12" s="510" customFormat="1" ht="12.75">
      <c r="A199" s="134"/>
      <c r="B199" s="249" t="s">
        <v>1400</v>
      </c>
      <c r="C199" s="129"/>
      <c r="D199" s="129"/>
      <c r="E199" s="136"/>
      <c r="F199" s="130"/>
      <c r="G199" s="251"/>
      <c r="H199" s="225"/>
      <c r="I199" s="177"/>
      <c r="J199" s="132"/>
      <c r="K199" s="133">
        <f t="shared" si="5"/>
        <v>0</v>
      </c>
      <c r="L199" s="229">
        <f t="shared" si="6"/>
        <v>0</v>
      </c>
    </row>
    <row r="200" spans="1:12" s="510" customFormat="1" ht="12.75">
      <c r="A200" s="134"/>
      <c r="B200" s="249" t="s">
        <v>1401</v>
      </c>
      <c r="C200" s="129"/>
      <c r="D200" s="129"/>
      <c r="E200" s="136"/>
      <c r="F200" s="130"/>
      <c r="G200" s="251"/>
      <c r="H200" s="225"/>
      <c r="I200" s="177"/>
      <c r="J200" s="132"/>
      <c r="K200" s="133">
        <f aca="true" t="shared" si="7" ref="K200:K206">IF(OR($E200&lt;$I$2,$E200&gt;$J$2,$F200&lt;$I$2,$F200&gt;$J$2),$G200,0)</f>
        <v>0</v>
      </c>
      <c r="L200" s="229">
        <f t="shared" si="6"/>
        <v>0</v>
      </c>
    </row>
    <row r="201" spans="1:12" s="510" customFormat="1" ht="12.75">
      <c r="A201" s="134"/>
      <c r="B201" s="249" t="s">
        <v>1402</v>
      </c>
      <c r="C201" s="129"/>
      <c r="D201" s="129"/>
      <c r="E201" s="136"/>
      <c r="F201" s="130"/>
      <c r="G201" s="251"/>
      <c r="H201" s="225"/>
      <c r="I201" s="177"/>
      <c r="J201" s="132"/>
      <c r="K201" s="133">
        <f t="shared" si="7"/>
        <v>0</v>
      </c>
      <c r="L201" s="229">
        <f t="shared" si="6"/>
        <v>0</v>
      </c>
    </row>
    <row r="202" spans="1:12" s="510" customFormat="1" ht="12.75">
      <c r="A202" s="134"/>
      <c r="B202" s="249" t="s">
        <v>1403</v>
      </c>
      <c r="C202" s="129"/>
      <c r="D202" s="129"/>
      <c r="E202" s="136"/>
      <c r="F202" s="130"/>
      <c r="G202" s="251"/>
      <c r="H202" s="225"/>
      <c r="I202" s="177"/>
      <c r="J202" s="132"/>
      <c r="K202" s="133">
        <f t="shared" si="7"/>
        <v>0</v>
      </c>
      <c r="L202" s="229">
        <f t="shared" si="6"/>
        <v>0</v>
      </c>
    </row>
    <row r="203" spans="1:12" s="510" customFormat="1" ht="12.75">
      <c r="A203" s="134"/>
      <c r="B203" s="249" t="s">
        <v>1404</v>
      </c>
      <c r="C203" s="129"/>
      <c r="D203" s="129"/>
      <c r="E203" s="136"/>
      <c r="F203" s="130"/>
      <c r="G203" s="251"/>
      <c r="H203" s="225"/>
      <c r="I203" s="177"/>
      <c r="J203" s="132"/>
      <c r="K203" s="133">
        <f t="shared" si="7"/>
        <v>0</v>
      </c>
      <c r="L203" s="229">
        <f t="shared" si="6"/>
        <v>0</v>
      </c>
    </row>
    <row r="204" spans="1:12" s="510" customFormat="1" ht="12.75">
      <c r="A204" s="134"/>
      <c r="B204" s="249" t="s">
        <v>1405</v>
      </c>
      <c r="C204" s="129"/>
      <c r="D204" s="129"/>
      <c r="E204" s="136"/>
      <c r="F204" s="130"/>
      <c r="G204" s="251"/>
      <c r="H204" s="225"/>
      <c r="I204" s="177"/>
      <c r="J204" s="132"/>
      <c r="K204" s="133">
        <f t="shared" si="7"/>
        <v>0</v>
      </c>
      <c r="L204" s="229">
        <f t="shared" si="6"/>
        <v>0</v>
      </c>
    </row>
    <row r="205" spans="1:12" s="510" customFormat="1" ht="12.75">
      <c r="A205" s="134"/>
      <c r="B205" s="249" t="s">
        <v>1406</v>
      </c>
      <c r="C205" s="129"/>
      <c r="D205" s="129"/>
      <c r="E205" s="136"/>
      <c r="F205" s="130"/>
      <c r="G205" s="251"/>
      <c r="H205" s="225"/>
      <c r="I205" s="177"/>
      <c r="J205" s="132"/>
      <c r="K205" s="133">
        <f t="shared" si="7"/>
        <v>0</v>
      </c>
      <c r="L205" s="229">
        <f>IF(G205&gt;0,G205-MAX($J205,$K205),0)</f>
        <v>0</v>
      </c>
    </row>
    <row r="206" spans="1:12" s="510" customFormat="1" ht="13.5" thickBot="1">
      <c r="A206" s="134"/>
      <c r="B206" s="249" t="s">
        <v>1407</v>
      </c>
      <c r="C206" s="129"/>
      <c r="D206" s="129"/>
      <c r="E206" s="136"/>
      <c r="F206" s="130"/>
      <c r="G206" s="251"/>
      <c r="H206" s="226"/>
      <c r="I206" s="178"/>
      <c r="J206" s="230"/>
      <c r="K206" s="231">
        <f t="shared" si="7"/>
        <v>0</v>
      </c>
      <c r="L206" s="232">
        <f>IF(G206&gt;0,G206-MAX($J206,$K206),0)</f>
        <v>0</v>
      </c>
    </row>
  </sheetData>
  <sheetProtection password="8737" sheet="1"/>
  <mergeCells count="3">
    <mergeCell ref="A1:C1"/>
    <mergeCell ref="A2:C2"/>
    <mergeCell ref="A4:G4"/>
  </mergeCells>
  <conditionalFormatting sqref="E7:E14 E16:E206">
    <cfRule type="expression" priority="3" dxfId="0" stopIfTrue="1">
      <formula>AND($E7&gt;0,OR($E7&lt;$I$2,$E7&gt;$J$2))</formula>
    </cfRule>
  </conditionalFormatting>
  <conditionalFormatting sqref="F7:F14 F16:F206">
    <cfRule type="expression" priority="4" dxfId="0" stopIfTrue="1">
      <formula>AND($F7&gt;0,OR($F7&lt;$I$2,$F7&gt;$J$2))</formula>
    </cfRule>
  </conditionalFormatting>
  <conditionalFormatting sqref="E15">
    <cfRule type="expression" priority="1" dxfId="0" stopIfTrue="1">
      <formula>AND($E15&gt;0,OR($E15&lt;$I$2,$E15&gt;$J$2))</formula>
    </cfRule>
  </conditionalFormatting>
  <conditionalFormatting sqref="F15">
    <cfRule type="expression" priority="2" dxfId="0" stopIfTrue="1">
      <formula>AND($F15&gt;0,OR($F15&lt;$I$2,$F15&gt;$J$2))</formula>
    </cfRule>
  </conditionalFormatting>
  <dataValidations count="1">
    <dataValidation errorStyle="warning" type="date" allowBlank="1" showInputMessage="1" showErrorMessage="1" errorTitle="Date Error" error="The date entered is outside of the eligible project period entered in the 'Identification' worksheet - do you wish to continue?" sqref="E7:F206">
      <formula1>$I$2</formula1>
      <formula2>$J$2</formula2>
    </dataValidation>
  </dataValidations>
  <printOptions horizontalCentered="1"/>
  <pageMargins left="0.7480314960629921" right="0.7480314960629921" top="0.984251968503937" bottom="0.984251968503937" header="0.5118110236220472" footer="0.5118110236220472"/>
  <pageSetup horizontalDpi="300" verticalDpi="300" orientation="landscape" scale="75" r:id="rId1"/>
  <headerFooter alignWithMargins="0">
    <oddFooter>&amp;R&amp;"Arial,Italique"&amp;8&amp;P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Socrates &amp; Youth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Socrates</dc:creator>
  <cp:keywords/>
  <dc:description/>
  <cp:lastModifiedBy>Sabina Benvenuti Topič</cp:lastModifiedBy>
  <cp:lastPrinted>2013-05-02T13:01:36Z</cp:lastPrinted>
  <dcterms:created xsi:type="dcterms:W3CDTF">2002-02-19T16:26:25Z</dcterms:created>
  <dcterms:modified xsi:type="dcterms:W3CDTF">2013-12-18T10:33:07Z</dcterms:modified>
  <cp:category/>
  <cp:version/>
  <cp:contentType/>
  <cp:contentStatus/>
</cp:coreProperties>
</file>